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45" windowHeight="12360" activeTab="0"/>
  </bookViews>
  <sheets>
    <sheet name="pension costs %" sheetId="1" r:id="rId1"/>
    <sheet name="pension costs $" sheetId="2" r:id="rId2"/>
    <sheet name="base pension" sheetId="3" r:id="rId3"/>
    <sheet name="employer cost" sheetId="4" r:id="rId4"/>
  </sheets>
  <definedNames>
    <definedName name="_xlnm.Print_Area" localSheetId="0">'pension costs %'!$A$1:$E$92</definedName>
  </definedNames>
  <calcPr fullCalcOnLoad="1"/>
</workbook>
</file>

<file path=xl/sharedStrings.xml><?xml version="1.0" encoding="utf-8"?>
<sst xmlns="http://schemas.openxmlformats.org/spreadsheetml/2006/main" count="519" uniqueCount="67">
  <si>
    <t>Going Concern</t>
  </si>
  <si>
    <t>Past Service</t>
  </si>
  <si>
    <t>Future Service</t>
  </si>
  <si>
    <t>Solvency</t>
  </si>
  <si>
    <t>Rebound</t>
  </si>
  <si>
    <t>Total</t>
  </si>
  <si>
    <t>First 5 Yrs</t>
  </si>
  <si>
    <t>5-15 Yrs</t>
  </si>
  <si>
    <t>15+ Years</t>
  </si>
  <si>
    <t>Costs</t>
  </si>
  <si>
    <t>NRA 60</t>
  </si>
  <si>
    <t>Option 1: 2.5% reduction per year</t>
  </si>
  <si>
    <t>Option 2: 80 Factor, up to 10 years before NRA</t>
  </si>
  <si>
    <t>Option 3: 80 Factor, up to 15 years before NRA</t>
  </si>
  <si>
    <t>NRA 65</t>
  </si>
  <si>
    <t>Option 4: 75 Factor, up to 10 years before NRA</t>
  </si>
  <si>
    <t>Option 5: 75 Factor, up to 15 years before NRA</t>
  </si>
  <si>
    <t>Option 6: 25 and Out, no age limit</t>
  </si>
  <si>
    <t>n/a</t>
  </si>
  <si>
    <t>Option 7: 0.6% integration with CPP</t>
  </si>
  <si>
    <t>Option 8: 2.33% Accrual (Future Service Only)</t>
  </si>
  <si>
    <t>Option 9: 2.33% Accrual (Past and Future) (not allowed under Bill 206)</t>
  </si>
  <si>
    <t>Option 10: Final 3 Year Average Earnings</t>
  </si>
  <si>
    <t>Option 2: 85 Factor, up to 10 years before NRA</t>
  </si>
  <si>
    <t>Option 3: 85 Factor, up to 15 years before NRA</t>
  </si>
  <si>
    <t>Option 4: 80 Factor, up to 10 years before NRA</t>
  </si>
  <si>
    <t>Option 5: 80 Factor, up to 15 years before NRA</t>
  </si>
  <si>
    <t>Option 6: 30 and Out, no age limit</t>
  </si>
  <si>
    <t>Basic Plan</t>
  </si>
  <si>
    <t>Supplemental</t>
  </si>
  <si>
    <t xml:space="preserve">% chg. </t>
  </si>
  <si>
    <t>Option 9: 2.33% Accrual (Past and Future)</t>
  </si>
  <si>
    <t>Contribution Rates</t>
  </si>
  <si>
    <t>Up to YMPE</t>
  </si>
  <si>
    <t>Above YMPE</t>
  </si>
  <si>
    <t>Average Salary</t>
  </si>
  <si>
    <t>Salary above YMPE</t>
  </si>
  <si>
    <t>Salary up to YMPE</t>
  </si>
  <si>
    <t>Used in Examples</t>
  </si>
  <si>
    <t>2005 YMPE</t>
  </si>
  <si>
    <t>Employees</t>
  </si>
  <si>
    <t>Estimated Payroll</t>
  </si>
  <si>
    <t>Supplemental Benefit</t>
  </si>
  <si>
    <t>#4</t>
  </si>
  <si>
    <t>Initial Associated Costs (%)</t>
  </si>
  <si>
    <t>Initial Associated Costs ($)</t>
  </si>
  <si>
    <t>#6</t>
  </si>
  <si>
    <t>Total Pension Cost ($)</t>
  </si>
  <si>
    <t>% Change</t>
  </si>
  <si>
    <t xml:space="preserve">Note: Demographic profile of this employer assumed to mirror overall OMERS plan profile.  </t>
  </si>
  <si>
    <t xml:space="preserve">Employer Cost Implications: An Example </t>
  </si>
  <si>
    <t>Total Rounded</t>
  </si>
  <si>
    <t>Pension Calculation</t>
  </si>
  <si>
    <t>Calculation of Base Pension Using</t>
  </si>
  <si>
    <t>Estimated Impact on Selected Individual of Possible Supplemental Plan Benefits</t>
  </si>
  <si>
    <t>Note: Assumes NRA 60, average age of 41, 14 years credited service, and</t>
  </si>
  <si>
    <t>Note: Assumes NRA 65, average age of 45, 10 years credited service, and</t>
  </si>
  <si>
    <t xml:space="preserve">         average pensionable earnings of $69,500.</t>
  </si>
  <si>
    <t xml:space="preserve">         average pensionable earnings of $47,100.</t>
  </si>
  <si>
    <t xml:space="preserve">Note: Assumes NRA 60, average age of 41, 14 years </t>
  </si>
  <si>
    <t xml:space="preserve">Note: Assumes NRA 65, average age of 45, 14 years </t>
  </si>
  <si>
    <t xml:space="preserve">        credited service and average pensionable earnings of</t>
  </si>
  <si>
    <t>(Percentage of 5 Year Average Salary for Pension Calculation)</t>
  </si>
  <si>
    <t>(Based on 2006 contribution rates recommended by OMERS)</t>
  </si>
  <si>
    <t>2005 Rates</t>
  </si>
  <si>
    <t>2006 Rates</t>
  </si>
  <si>
    <t>Set to 1 to use 2005 rates, and anything else to use 2006 contribution rates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</si>
</sst>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&quot;$&quot;#,##0"/>
    <numFmt numFmtId="168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0" fontId="0" fillId="0" borderId="0" xfId="19" applyNumberFormat="1" applyAlignment="1">
      <alignment horizontal="center"/>
    </xf>
    <xf numFmtId="10" fontId="0" fillId="0" borderId="0" xfId="19" applyNumberFormat="1" applyAlignment="1">
      <alignment/>
    </xf>
    <xf numFmtId="10" fontId="0" fillId="0" borderId="1" xfId="19" applyNumberFormat="1" applyBorder="1" applyAlignment="1">
      <alignment horizontal="center"/>
    </xf>
    <xf numFmtId="0" fontId="1" fillId="0" borderId="0" xfId="0" applyFont="1" applyAlignment="1">
      <alignment/>
    </xf>
    <xf numFmtId="10" fontId="0" fillId="0" borderId="1" xfId="19" applyNumberFormat="1" applyFont="1" applyBorder="1" applyAlignment="1">
      <alignment horizontal="center"/>
    </xf>
    <xf numFmtId="10" fontId="0" fillId="0" borderId="0" xfId="19" applyNumberFormat="1" applyFill="1" applyAlignment="1">
      <alignment horizontal="center"/>
    </xf>
    <xf numFmtId="10" fontId="0" fillId="0" borderId="0" xfId="19" applyNumberFormat="1" applyFont="1" applyAlignment="1">
      <alignment horizontal="center"/>
    </xf>
    <xf numFmtId="166" fontId="0" fillId="0" borderId="0" xfId="15" applyNumberFormat="1" applyAlignment="1">
      <alignment/>
    </xf>
    <xf numFmtId="10" fontId="0" fillId="0" borderId="0" xfId="0" applyNumberFormat="1" applyAlignment="1">
      <alignment horizontal="center"/>
    </xf>
    <xf numFmtId="3" fontId="0" fillId="0" borderId="0" xfId="19" applyNumberFormat="1" applyAlignment="1">
      <alignment horizontal="center"/>
    </xf>
    <xf numFmtId="3" fontId="0" fillId="0" borderId="0" xfId="19" applyNumberFormat="1" applyFont="1" applyAlignment="1">
      <alignment horizontal="center"/>
    </xf>
    <xf numFmtId="167" fontId="0" fillId="0" borderId="0" xfId="19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1" xfId="19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5" fontId="0" fillId="0" borderId="0" xfId="15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1" xfId="19" applyNumberFormat="1" applyBorder="1" applyAlignment="1">
      <alignment horizontal="center"/>
    </xf>
    <xf numFmtId="5" fontId="0" fillId="0" borderId="0" xfId="15" applyNumberFormat="1" applyAlignment="1">
      <alignment horizontal="center"/>
    </xf>
    <xf numFmtId="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65">
      <selection activeCell="I111" sqref="I111"/>
    </sheetView>
  </sheetViews>
  <sheetFormatPr defaultColWidth="9.140625" defaultRowHeight="12.75"/>
  <cols>
    <col min="1" max="1" width="15.00390625" style="0" customWidth="1"/>
    <col min="2" max="2" width="14.28125" style="0" customWidth="1"/>
    <col min="3" max="5" width="11.421875" style="1" customWidth="1"/>
    <col min="7" max="7" width="15.00390625" style="0" customWidth="1"/>
    <col min="8" max="8" width="14.28125" style="0" customWidth="1"/>
    <col min="9" max="9" width="11.421875" style="5" customWidth="1"/>
    <col min="10" max="11" width="11.421875" style="0" customWidth="1"/>
    <col min="16" max="16" width="9.28125" style="0" bestFit="1" customWidth="1"/>
  </cols>
  <sheetData>
    <row r="1" spans="1:11" ht="15.75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2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0" t="s">
        <v>10</v>
      </c>
      <c r="B3" s="30"/>
      <c r="C3" s="30"/>
      <c r="D3" s="30"/>
      <c r="E3" s="30"/>
      <c r="G3" s="30" t="s">
        <v>14</v>
      </c>
      <c r="H3" s="30"/>
      <c r="I3" s="30"/>
      <c r="J3" s="30"/>
      <c r="K3" s="30"/>
    </row>
    <row r="4" spans="9:11" ht="12.75">
      <c r="I4" s="1"/>
      <c r="J4" s="1"/>
      <c r="K4" s="1"/>
    </row>
    <row r="5" spans="1:11" ht="12.75">
      <c r="A5" s="7" t="s">
        <v>11</v>
      </c>
      <c r="G5" s="7" t="s">
        <v>11</v>
      </c>
      <c r="I5" s="1"/>
      <c r="J5" s="1"/>
      <c r="K5" s="1"/>
    </row>
    <row r="6" spans="1:16" ht="13.5" thickBot="1">
      <c r="A6" s="31" t="s">
        <v>9</v>
      </c>
      <c r="B6" s="31"/>
      <c r="C6" s="3" t="s">
        <v>6</v>
      </c>
      <c r="D6" s="3" t="s">
        <v>7</v>
      </c>
      <c r="E6" s="3" t="s">
        <v>8</v>
      </c>
      <c r="G6" s="31" t="s">
        <v>9</v>
      </c>
      <c r="H6" s="31"/>
      <c r="I6" s="3" t="s">
        <v>6</v>
      </c>
      <c r="J6" s="3" t="s">
        <v>7</v>
      </c>
      <c r="K6" s="3" t="s">
        <v>8</v>
      </c>
      <c r="O6" s="5"/>
      <c r="P6" s="11"/>
    </row>
    <row r="7" spans="1:16" ht="12.75">
      <c r="A7" t="s">
        <v>0</v>
      </c>
      <c r="B7" t="s">
        <v>1</v>
      </c>
      <c r="C7" s="4">
        <v>0.004</v>
      </c>
      <c r="D7" s="4">
        <f>C7</f>
        <v>0.004</v>
      </c>
      <c r="E7" s="4">
        <v>0</v>
      </c>
      <c r="G7" t="s">
        <v>0</v>
      </c>
      <c r="H7" t="s">
        <v>1</v>
      </c>
      <c r="I7" s="4">
        <v>0.0045</v>
      </c>
      <c r="J7" s="4">
        <f>I7</f>
        <v>0.0045</v>
      </c>
      <c r="K7" s="4">
        <v>0</v>
      </c>
      <c r="O7" s="5"/>
      <c r="P7" s="11"/>
    </row>
    <row r="8" spans="1:16" ht="12.75">
      <c r="A8" t="s">
        <v>0</v>
      </c>
      <c r="B8" t="s">
        <v>2</v>
      </c>
      <c r="C8" s="4">
        <v>0.004</v>
      </c>
      <c r="D8" s="4">
        <f>C8</f>
        <v>0.004</v>
      </c>
      <c r="E8" s="4">
        <f>D8</f>
        <v>0.004</v>
      </c>
      <c r="G8" t="s">
        <v>0</v>
      </c>
      <c r="H8" t="s">
        <v>2</v>
      </c>
      <c r="I8" s="4">
        <v>0.005</v>
      </c>
      <c r="J8" s="4">
        <f>I8</f>
        <v>0.005</v>
      </c>
      <c r="K8" s="4">
        <f>J8</f>
        <v>0.005</v>
      </c>
      <c r="O8" s="5"/>
      <c r="P8" s="11"/>
    </row>
    <row r="9" spans="2:16" ht="12.75">
      <c r="B9" t="s">
        <v>3</v>
      </c>
      <c r="C9" s="4">
        <v>0.049</v>
      </c>
      <c r="D9" s="4">
        <v>0</v>
      </c>
      <c r="E9" s="4">
        <v>0</v>
      </c>
      <c r="H9" t="s">
        <v>3</v>
      </c>
      <c r="I9" s="4">
        <v>0.0395</v>
      </c>
      <c r="J9" s="4">
        <v>0</v>
      </c>
      <c r="K9" s="4">
        <v>0</v>
      </c>
      <c r="P9" s="11"/>
    </row>
    <row r="10" spans="1:11" ht="13.5" thickBot="1">
      <c r="A10" s="2"/>
      <c r="B10" s="2" t="s">
        <v>4</v>
      </c>
      <c r="C10" s="6">
        <v>0.0045</v>
      </c>
      <c r="D10" s="6">
        <v>0.0045</v>
      </c>
      <c r="E10" s="6">
        <v>0.0015</v>
      </c>
      <c r="G10" s="2"/>
      <c r="H10" s="2" t="s">
        <v>4</v>
      </c>
      <c r="I10" s="6">
        <v>0.003</v>
      </c>
      <c r="J10" s="6">
        <f>I10</f>
        <v>0.003</v>
      </c>
      <c r="K10" s="6">
        <v>0.001</v>
      </c>
    </row>
    <row r="11" spans="2:11" ht="12.75">
      <c r="B11" t="s">
        <v>5</v>
      </c>
      <c r="C11" s="9">
        <f>SUM(C7:C10)</f>
        <v>0.0615</v>
      </c>
      <c r="D11" s="9">
        <f>SUM(D7:D10)</f>
        <v>0.0125</v>
      </c>
      <c r="E11" s="9">
        <f>SUM(E7:E10)</f>
        <v>0.0055</v>
      </c>
      <c r="H11" t="s">
        <v>5</v>
      </c>
      <c r="I11" s="4">
        <f>SUM(I7:I10)</f>
        <v>0.052000000000000005</v>
      </c>
      <c r="J11" s="4">
        <f>SUM(J7:J10)</f>
        <v>0.0125</v>
      </c>
      <c r="K11" s="4">
        <f>SUM(K7:K10)</f>
        <v>0.006</v>
      </c>
    </row>
    <row r="12" spans="3:11" ht="12.75">
      <c r="C12" s="4"/>
      <c r="D12" s="4"/>
      <c r="E12" s="4"/>
      <c r="I12" s="4"/>
      <c r="J12" s="4"/>
      <c r="K12" s="4"/>
    </row>
    <row r="13" spans="3:11" ht="12.75">
      <c r="C13" s="4"/>
      <c r="D13" s="4"/>
      <c r="E13" s="4"/>
      <c r="I13" s="4"/>
      <c r="J13" s="4"/>
      <c r="K13" s="4"/>
    </row>
    <row r="14" spans="1:11" ht="12.75">
      <c r="A14" s="7" t="s">
        <v>12</v>
      </c>
      <c r="G14" s="7" t="s">
        <v>23</v>
      </c>
      <c r="I14" s="1"/>
      <c r="J14" s="1"/>
      <c r="K14" s="1"/>
    </row>
    <row r="15" spans="1:11" ht="13.5" thickBot="1">
      <c r="A15" s="31" t="s">
        <v>9</v>
      </c>
      <c r="B15" s="31"/>
      <c r="C15" s="3" t="s">
        <v>6</v>
      </c>
      <c r="D15" s="3" t="s">
        <v>7</v>
      </c>
      <c r="E15" s="3" t="s">
        <v>8</v>
      </c>
      <c r="G15" s="31" t="s">
        <v>9</v>
      </c>
      <c r="H15" s="31"/>
      <c r="I15" s="3" t="s">
        <v>6</v>
      </c>
      <c r="J15" s="3" t="s">
        <v>7</v>
      </c>
      <c r="K15" s="3" t="s">
        <v>8</v>
      </c>
    </row>
    <row r="16" spans="1:11" ht="12.75">
      <c r="A16" t="s">
        <v>0</v>
      </c>
      <c r="B16" t="s">
        <v>1</v>
      </c>
      <c r="C16" s="4">
        <v>0.003</v>
      </c>
      <c r="D16" s="4">
        <f>C16</f>
        <v>0.003</v>
      </c>
      <c r="E16" s="4">
        <v>0</v>
      </c>
      <c r="G16" t="s">
        <v>0</v>
      </c>
      <c r="H16" t="s">
        <v>1</v>
      </c>
      <c r="I16" s="4">
        <v>0.0025</v>
      </c>
      <c r="J16" s="4">
        <f>I16</f>
        <v>0.0025</v>
      </c>
      <c r="K16" s="4">
        <v>0</v>
      </c>
    </row>
    <row r="17" spans="1:11" ht="12.75">
      <c r="A17" t="s">
        <v>0</v>
      </c>
      <c r="B17" t="s">
        <v>2</v>
      </c>
      <c r="C17" s="4">
        <v>0.003</v>
      </c>
      <c r="D17" s="4">
        <f>C17</f>
        <v>0.003</v>
      </c>
      <c r="E17" s="4">
        <f>D17</f>
        <v>0.003</v>
      </c>
      <c r="G17" t="s">
        <v>0</v>
      </c>
      <c r="H17" t="s">
        <v>2</v>
      </c>
      <c r="I17" s="4">
        <v>0.0025</v>
      </c>
      <c r="J17" s="4">
        <f>I17</f>
        <v>0.0025</v>
      </c>
      <c r="K17" s="4">
        <f>J17</f>
        <v>0.0025</v>
      </c>
    </row>
    <row r="18" spans="2:11" ht="12.75">
      <c r="B18" t="s">
        <v>3</v>
      </c>
      <c r="C18" s="4">
        <v>0.0285</v>
      </c>
      <c r="D18" s="4">
        <v>0</v>
      </c>
      <c r="E18" s="4">
        <v>0</v>
      </c>
      <c r="H18" t="s">
        <v>3</v>
      </c>
      <c r="I18" s="4">
        <v>0.0185</v>
      </c>
      <c r="J18" s="4">
        <v>0</v>
      </c>
      <c r="K18" s="4">
        <v>0</v>
      </c>
    </row>
    <row r="19" spans="1:11" ht="13.5" thickBot="1">
      <c r="A19" s="2"/>
      <c r="B19" s="2" t="s">
        <v>4</v>
      </c>
      <c r="C19" s="6">
        <v>0.0045</v>
      </c>
      <c r="D19" s="6">
        <f>C19</f>
        <v>0.0045</v>
      </c>
      <c r="E19" s="6">
        <v>0.0015</v>
      </c>
      <c r="G19" s="2"/>
      <c r="H19" s="2" t="s">
        <v>4</v>
      </c>
      <c r="I19" s="6">
        <v>0.003</v>
      </c>
      <c r="J19" s="6">
        <f>I19</f>
        <v>0.003</v>
      </c>
      <c r="K19" s="6">
        <v>0.001</v>
      </c>
    </row>
    <row r="20" spans="2:11" ht="12.75">
      <c r="B20" t="s">
        <v>5</v>
      </c>
      <c r="C20" s="4">
        <f>SUM(C16:C19)</f>
        <v>0.039</v>
      </c>
      <c r="D20" s="4">
        <f>SUM(D16:D19)</f>
        <v>0.010499999999999999</v>
      </c>
      <c r="E20" s="4">
        <f>SUM(E16:E19)</f>
        <v>0.0045000000000000005</v>
      </c>
      <c r="H20" t="s">
        <v>5</v>
      </c>
      <c r="I20" s="4">
        <f>SUM(I16:I19)</f>
        <v>0.0265</v>
      </c>
      <c r="J20" s="4">
        <f>SUM(J16:J19)</f>
        <v>0.008</v>
      </c>
      <c r="K20" s="4">
        <f>SUM(K16:K19)</f>
        <v>0.0035</v>
      </c>
    </row>
    <row r="21" spans="9:11" ht="12.75">
      <c r="I21" s="1"/>
      <c r="J21" s="1"/>
      <c r="K21" s="1"/>
    </row>
    <row r="22" spans="9:11" ht="12.75">
      <c r="I22" s="1"/>
      <c r="J22" s="1"/>
      <c r="K22" s="1"/>
    </row>
    <row r="23" spans="1:11" ht="12.75">
      <c r="A23" s="7" t="s">
        <v>13</v>
      </c>
      <c r="G23" s="7" t="s">
        <v>24</v>
      </c>
      <c r="I23" s="1"/>
      <c r="J23" s="1"/>
      <c r="K23" s="1"/>
    </row>
    <row r="24" spans="1:11" ht="13.5" thickBot="1">
      <c r="A24" s="31" t="s">
        <v>9</v>
      </c>
      <c r="B24" s="31"/>
      <c r="C24" s="3" t="s">
        <v>6</v>
      </c>
      <c r="D24" s="3" t="s">
        <v>7</v>
      </c>
      <c r="E24" s="3" t="s">
        <v>8</v>
      </c>
      <c r="G24" s="31" t="s">
        <v>9</v>
      </c>
      <c r="H24" s="31"/>
      <c r="I24" s="3" t="s">
        <v>6</v>
      </c>
      <c r="J24" s="3" t="s">
        <v>7</v>
      </c>
      <c r="K24" s="3" t="s">
        <v>8</v>
      </c>
    </row>
    <row r="25" spans="1:11" ht="12.75">
      <c r="A25" t="s">
        <v>0</v>
      </c>
      <c r="B25" t="s">
        <v>1</v>
      </c>
      <c r="C25" s="4">
        <v>0.003</v>
      </c>
      <c r="D25" s="4">
        <f>C25</f>
        <v>0.003</v>
      </c>
      <c r="E25" s="4">
        <v>0</v>
      </c>
      <c r="G25" t="s">
        <v>0</v>
      </c>
      <c r="H25" t="s">
        <v>1</v>
      </c>
      <c r="I25" s="4">
        <v>0.004</v>
      </c>
      <c r="J25" s="4">
        <f>I25</f>
        <v>0.004</v>
      </c>
      <c r="K25" s="4">
        <v>0</v>
      </c>
    </row>
    <row r="26" spans="1:11" ht="12.75">
      <c r="A26" t="s">
        <v>0</v>
      </c>
      <c r="B26" t="s">
        <v>2</v>
      </c>
      <c r="C26" s="4">
        <v>0.003</v>
      </c>
      <c r="D26" s="4">
        <f>C26</f>
        <v>0.003</v>
      </c>
      <c r="E26" s="4">
        <f>D26</f>
        <v>0.003</v>
      </c>
      <c r="G26" t="s">
        <v>0</v>
      </c>
      <c r="H26" t="s">
        <v>2</v>
      </c>
      <c r="I26" s="4">
        <v>0.0035</v>
      </c>
      <c r="J26" s="4">
        <f>I26</f>
        <v>0.0035</v>
      </c>
      <c r="K26" s="4">
        <f>J26</f>
        <v>0.0035</v>
      </c>
    </row>
    <row r="27" spans="2:11" ht="12.75">
      <c r="B27" t="s">
        <v>3</v>
      </c>
      <c r="C27" s="4">
        <v>0.033</v>
      </c>
      <c r="D27" s="4">
        <v>0</v>
      </c>
      <c r="E27" s="4">
        <v>0</v>
      </c>
      <c r="H27" t="s">
        <v>3</v>
      </c>
      <c r="I27" s="4">
        <v>0.0395</v>
      </c>
      <c r="J27" s="4">
        <v>0</v>
      </c>
      <c r="K27" s="4">
        <v>0</v>
      </c>
    </row>
    <row r="28" spans="1:11" ht="13.5" thickBot="1">
      <c r="A28" s="2"/>
      <c r="B28" s="2" t="s">
        <v>4</v>
      </c>
      <c r="C28" s="6">
        <v>0.0045</v>
      </c>
      <c r="D28" s="6">
        <f>C28</f>
        <v>0.0045</v>
      </c>
      <c r="E28" s="6">
        <v>0.0015</v>
      </c>
      <c r="G28" s="2"/>
      <c r="H28" s="2" t="s">
        <v>4</v>
      </c>
      <c r="I28" s="6">
        <v>0.0035</v>
      </c>
      <c r="J28" s="6">
        <f>I28</f>
        <v>0.0035</v>
      </c>
      <c r="K28" s="6">
        <v>0.0015</v>
      </c>
    </row>
    <row r="29" spans="2:11" ht="12.75">
      <c r="B29" t="s">
        <v>5</v>
      </c>
      <c r="C29" s="4">
        <f>SUM(C25:C28)</f>
        <v>0.0435</v>
      </c>
      <c r="D29" s="4">
        <f>SUM(D25:D28)</f>
        <v>0.010499999999999999</v>
      </c>
      <c r="E29" s="4">
        <f>SUM(E25:E28)</f>
        <v>0.0045000000000000005</v>
      </c>
      <c r="H29" t="s">
        <v>5</v>
      </c>
      <c r="I29" s="4">
        <f>SUM(I25:I28)</f>
        <v>0.0505</v>
      </c>
      <c r="J29" s="4">
        <f>SUM(J25:J28)</f>
        <v>0.011</v>
      </c>
      <c r="K29" s="4">
        <f>SUM(K25:K28)</f>
        <v>0.005</v>
      </c>
    </row>
    <row r="30" spans="3:11" ht="12.75">
      <c r="C30" s="12"/>
      <c r="I30" s="1"/>
      <c r="J30" s="1"/>
      <c r="K30" s="1"/>
    </row>
    <row r="31" spans="9:11" ht="12.75">
      <c r="I31" s="1"/>
      <c r="J31" s="1"/>
      <c r="K31" s="1"/>
    </row>
    <row r="32" spans="1:11" ht="12.75">
      <c r="A32" s="7" t="s">
        <v>15</v>
      </c>
      <c r="G32" s="7" t="s">
        <v>25</v>
      </c>
      <c r="I32" s="1"/>
      <c r="J32" s="1"/>
      <c r="K32" s="1"/>
    </row>
    <row r="33" spans="1:11" ht="13.5" thickBot="1">
      <c r="A33" s="31" t="s">
        <v>9</v>
      </c>
      <c r="B33" s="31"/>
      <c r="C33" s="3" t="s">
        <v>6</v>
      </c>
      <c r="D33" s="3" t="s">
        <v>7</v>
      </c>
      <c r="E33" s="3" t="s">
        <v>8</v>
      </c>
      <c r="G33" s="31" t="s">
        <v>9</v>
      </c>
      <c r="H33" s="31"/>
      <c r="I33" s="3" t="s">
        <v>6</v>
      </c>
      <c r="J33" s="3" t="s">
        <v>7</v>
      </c>
      <c r="K33" s="3" t="s">
        <v>8</v>
      </c>
    </row>
    <row r="34" spans="1:11" ht="12.75">
      <c r="A34" t="s">
        <v>0</v>
      </c>
      <c r="B34" t="s">
        <v>1</v>
      </c>
      <c r="C34" s="4">
        <v>0.0065</v>
      </c>
      <c r="D34" s="4">
        <f>C34</f>
        <v>0.0065</v>
      </c>
      <c r="E34" s="4">
        <v>0</v>
      </c>
      <c r="G34" t="s">
        <v>0</v>
      </c>
      <c r="H34" t="s">
        <v>1</v>
      </c>
      <c r="I34" s="4">
        <v>0.006</v>
      </c>
      <c r="J34" s="4">
        <f>I34</f>
        <v>0.006</v>
      </c>
      <c r="K34" s="4">
        <v>0</v>
      </c>
    </row>
    <row r="35" spans="1:11" ht="12.75">
      <c r="A35" t="s">
        <v>0</v>
      </c>
      <c r="B35" t="s">
        <v>2</v>
      </c>
      <c r="C35" s="4">
        <v>0.0065</v>
      </c>
      <c r="D35" s="4">
        <f>C35</f>
        <v>0.0065</v>
      </c>
      <c r="E35" s="4">
        <f>D35</f>
        <v>0.0065</v>
      </c>
      <c r="G35" t="s">
        <v>0</v>
      </c>
      <c r="H35" t="s">
        <v>2</v>
      </c>
      <c r="I35" s="4">
        <v>0.0065</v>
      </c>
      <c r="J35" s="4">
        <f>I35</f>
        <v>0.0065</v>
      </c>
      <c r="K35" s="4">
        <f>J35</f>
        <v>0.0065</v>
      </c>
    </row>
    <row r="36" spans="2:11" ht="12.75">
      <c r="B36" t="s">
        <v>3</v>
      </c>
      <c r="C36" s="4">
        <v>0.0605</v>
      </c>
      <c r="D36" s="4">
        <v>0</v>
      </c>
      <c r="E36" s="4">
        <v>0</v>
      </c>
      <c r="H36" t="s">
        <v>3</v>
      </c>
      <c r="I36" s="4">
        <v>0.044</v>
      </c>
      <c r="J36" s="4">
        <v>0</v>
      </c>
      <c r="K36" s="4">
        <v>0</v>
      </c>
    </row>
    <row r="37" spans="1:11" ht="13.5" thickBot="1">
      <c r="A37" s="2"/>
      <c r="B37" s="2" t="s">
        <v>4</v>
      </c>
      <c r="C37" s="6">
        <v>0.0045</v>
      </c>
      <c r="D37" s="6">
        <f>C37</f>
        <v>0.0045</v>
      </c>
      <c r="E37" s="6">
        <v>0.0015</v>
      </c>
      <c r="G37" s="2"/>
      <c r="H37" s="2" t="s">
        <v>4</v>
      </c>
      <c r="I37" s="6">
        <v>0.003</v>
      </c>
      <c r="J37" s="6">
        <f>I37</f>
        <v>0.003</v>
      </c>
      <c r="K37" s="6">
        <v>0.001</v>
      </c>
    </row>
    <row r="38" spans="2:11" ht="12.75">
      <c r="B38" t="s">
        <v>5</v>
      </c>
      <c r="C38" s="9">
        <f>SUM(C34:C37)</f>
        <v>0.078</v>
      </c>
      <c r="D38" s="4">
        <f>SUM(D34:D37)</f>
        <v>0.017499999999999998</v>
      </c>
      <c r="E38" s="4">
        <f>SUM(E34:E37)</f>
        <v>0.008</v>
      </c>
      <c r="H38" t="s">
        <v>5</v>
      </c>
      <c r="I38" s="9">
        <f>SUM(I34:I37)</f>
        <v>0.0595</v>
      </c>
      <c r="J38" s="4">
        <f>SUM(J34:J37)</f>
        <v>0.0155</v>
      </c>
      <c r="K38" s="4">
        <f>SUM(K34:K37)</f>
        <v>0.0075</v>
      </c>
    </row>
    <row r="39" spans="3:11" ht="12.75">
      <c r="C39" s="12"/>
      <c r="I39" s="1"/>
      <c r="J39" s="1"/>
      <c r="K39" s="1"/>
    </row>
    <row r="40" spans="9:11" ht="12.75">
      <c r="I40" s="1"/>
      <c r="J40" s="1"/>
      <c r="K40" s="1"/>
    </row>
    <row r="41" spans="1:11" ht="12.75">
      <c r="A41" s="7" t="s">
        <v>16</v>
      </c>
      <c r="G41" s="7" t="s">
        <v>26</v>
      </c>
      <c r="I41" s="1"/>
      <c r="J41" s="1"/>
      <c r="K41" s="1"/>
    </row>
    <row r="42" spans="1:11" ht="13.5" thickBot="1">
      <c r="A42" s="31" t="s">
        <v>9</v>
      </c>
      <c r="B42" s="31"/>
      <c r="C42" s="3" t="s">
        <v>6</v>
      </c>
      <c r="D42" s="3" t="s">
        <v>7</v>
      </c>
      <c r="E42" s="3" t="s">
        <v>8</v>
      </c>
      <c r="G42" s="31" t="s">
        <v>9</v>
      </c>
      <c r="H42" s="31"/>
      <c r="I42" s="3" t="s">
        <v>6</v>
      </c>
      <c r="J42" s="3" t="s">
        <v>7</v>
      </c>
      <c r="K42" s="3" t="s">
        <v>8</v>
      </c>
    </row>
    <row r="43" spans="1:11" ht="12.75">
      <c r="A43" t="s">
        <v>0</v>
      </c>
      <c r="B43" t="s">
        <v>1</v>
      </c>
      <c r="C43" s="4">
        <v>0.0095</v>
      </c>
      <c r="D43" s="4">
        <f>C43</f>
        <v>0.0095</v>
      </c>
      <c r="E43" s="4">
        <v>0</v>
      </c>
      <c r="G43" t="s">
        <v>0</v>
      </c>
      <c r="H43" t="s">
        <v>1</v>
      </c>
      <c r="I43" s="4">
        <v>0.011</v>
      </c>
      <c r="J43" s="4">
        <f>I43</f>
        <v>0.011</v>
      </c>
      <c r="K43" s="4">
        <v>0</v>
      </c>
    </row>
    <row r="44" spans="1:11" ht="12.75">
      <c r="A44" t="s">
        <v>0</v>
      </c>
      <c r="B44" t="s">
        <v>2</v>
      </c>
      <c r="C44" s="4">
        <v>0.008</v>
      </c>
      <c r="D44" s="4">
        <f>C44</f>
        <v>0.008</v>
      </c>
      <c r="E44" s="4">
        <f>D44</f>
        <v>0.008</v>
      </c>
      <c r="G44" t="s">
        <v>0</v>
      </c>
      <c r="H44" t="s">
        <v>2</v>
      </c>
      <c r="I44" s="4">
        <v>0.0095</v>
      </c>
      <c r="J44" s="4">
        <f>I44</f>
        <v>0.0095</v>
      </c>
      <c r="K44" s="4">
        <f>J44</f>
        <v>0.0095</v>
      </c>
    </row>
    <row r="45" spans="2:11" ht="12.75">
      <c r="B45" t="s">
        <v>3</v>
      </c>
      <c r="C45" s="4">
        <v>0.0775</v>
      </c>
      <c r="D45" s="4">
        <v>0</v>
      </c>
      <c r="E45" s="4">
        <v>0</v>
      </c>
      <c r="H45" t="s">
        <v>3</v>
      </c>
      <c r="I45" s="4">
        <v>0.0715</v>
      </c>
      <c r="J45" s="4">
        <v>0</v>
      </c>
      <c r="K45" s="4">
        <v>0</v>
      </c>
    </row>
    <row r="46" spans="1:11" ht="13.5" thickBot="1">
      <c r="A46" s="2"/>
      <c r="B46" s="2" t="s">
        <v>4</v>
      </c>
      <c r="C46" s="6">
        <v>0.004</v>
      </c>
      <c r="D46" s="6">
        <f>C46</f>
        <v>0.004</v>
      </c>
      <c r="E46" s="6">
        <v>0.001</v>
      </c>
      <c r="G46" s="2"/>
      <c r="H46" s="2" t="s">
        <v>4</v>
      </c>
      <c r="I46" s="6">
        <v>0.0045</v>
      </c>
      <c r="J46" s="6">
        <f>I46</f>
        <v>0.0045</v>
      </c>
      <c r="K46" s="6">
        <v>0.0015</v>
      </c>
    </row>
    <row r="47" spans="2:11" ht="12.75">
      <c r="B47" t="s">
        <v>5</v>
      </c>
      <c r="C47" s="4">
        <f>SUM(C43:C46)</f>
        <v>0.099</v>
      </c>
      <c r="D47" s="4">
        <f>SUM(D43:D46)</f>
        <v>0.021500000000000002</v>
      </c>
      <c r="E47" s="4">
        <f>SUM(E43:E46)</f>
        <v>0.009000000000000001</v>
      </c>
      <c r="H47" t="s">
        <v>5</v>
      </c>
      <c r="I47" s="4">
        <f>SUM(I43:I46)</f>
        <v>0.0965</v>
      </c>
      <c r="J47" s="4">
        <f>SUM(J43:J46)</f>
        <v>0.024999999999999998</v>
      </c>
      <c r="K47" s="4">
        <f>SUM(K43:K46)</f>
        <v>0.011</v>
      </c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1:11" ht="12.75">
      <c r="A50" s="7" t="s">
        <v>17</v>
      </c>
      <c r="G50" s="7" t="s">
        <v>27</v>
      </c>
      <c r="I50" s="1"/>
      <c r="J50" s="1"/>
      <c r="K50" s="1"/>
    </row>
    <row r="51" spans="1:11" ht="13.5" thickBot="1">
      <c r="A51" s="31" t="s">
        <v>9</v>
      </c>
      <c r="B51" s="31"/>
      <c r="C51" s="3" t="s">
        <v>6</v>
      </c>
      <c r="D51" s="3" t="s">
        <v>7</v>
      </c>
      <c r="E51" s="3" t="s">
        <v>8</v>
      </c>
      <c r="G51" s="31" t="s">
        <v>9</v>
      </c>
      <c r="H51" s="31"/>
      <c r="I51" s="3" t="s">
        <v>6</v>
      </c>
      <c r="J51" s="3" t="s">
        <v>7</v>
      </c>
      <c r="K51" s="3" t="s">
        <v>8</v>
      </c>
    </row>
    <row r="52" spans="1:11" ht="12.75">
      <c r="A52" t="s">
        <v>0</v>
      </c>
      <c r="B52" t="s">
        <v>1</v>
      </c>
      <c r="C52" s="4">
        <v>0.034</v>
      </c>
      <c r="D52" s="4">
        <f>C52</f>
        <v>0.034</v>
      </c>
      <c r="E52" s="4">
        <v>0</v>
      </c>
      <c r="G52" t="s">
        <v>0</v>
      </c>
      <c r="H52" t="s">
        <v>1</v>
      </c>
      <c r="I52" s="4">
        <v>0.006</v>
      </c>
      <c r="J52" s="4">
        <f>I52</f>
        <v>0.006</v>
      </c>
      <c r="K52" s="4">
        <v>0</v>
      </c>
    </row>
    <row r="53" spans="1:11" ht="12.75">
      <c r="A53" t="s">
        <v>0</v>
      </c>
      <c r="B53" t="s">
        <v>2</v>
      </c>
      <c r="C53" s="4">
        <v>0.0245</v>
      </c>
      <c r="D53" s="4">
        <f>C53</f>
        <v>0.0245</v>
      </c>
      <c r="E53" s="4">
        <f>D53</f>
        <v>0.0245</v>
      </c>
      <c r="G53" t="s">
        <v>0</v>
      </c>
      <c r="H53" t="s">
        <v>2</v>
      </c>
      <c r="I53" s="4">
        <v>0.0035</v>
      </c>
      <c r="J53" s="4">
        <f>I53</f>
        <v>0.0035</v>
      </c>
      <c r="K53" s="4">
        <f>J53</f>
        <v>0.0035</v>
      </c>
    </row>
    <row r="54" spans="2:11" ht="12.75">
      <c r="B54" t="s">
        <v>3</v>
      </c>
      <c r="C54" s="4">
        <v>0.061</v>
      </c>
      <c r="D54" s="4">
        <v>0</v>
      </c>
      <c r="E54" s="4">
        <v>0</v>
      </c>
      <c r="H54" t="s">
        <v>3</v>
      </c>
      <c r="I54" s="4">
        <v>0.0165</v>
      </c>
      <c r="J54" s="4">
        <v>0</v>
      </c>
      <c r="K54" s="4">
        <v>0</v>
      </c>
    </row>
    <row r="55" spans="1:11" ht="13.5" thickBot="1">
      <c r="A55" s="2"/>
      <c r="B55" s="2" t="s">
        <v>4</v>
      </c>
      <c r="C55" s="6">
        <v>0.0245</v>
      </c>
      <c r="D55" s="6">
        <f>C55</f>
        <v>0.0245</v>
      </c>
      <c r="E55" s="6">
        <v>0.006</v>
      </c>
      <c r="G55" s="2"/>
      <c r="H55" s="2" t="s">
        <v>4</v>
      </c>
      <c r="I55" s="6">
        <v>0.0025</v>
      </c>
      <c r="J55" s="6">
        <f>I55</f>
        <v>0.0025</v>
      </c>
      <c r="K55" s="6">
        <v>0.001</v>
      </c>
    </row>
    <row r="56" spans="2:11" ht="12.75">
      <c r="B56" t="s">
        <v>5</v>
      </c>
      <c r="C56" s="4">
        <f>SUM(C52:C55)</f>
        <v>0.144</v>
      </c>
      <c r="D56" s="4">
        <f>SUM(D52:D55)</f>
        <v>0.083</v>
      </c>
      <c r="E56" s="4">
        <f>SUM(E52:E55)</f>
        <v>0.0305</v>
      </c>
      <c r="H56" t="s">
        <v>5</v>
      </c>
      <c r="I56" s="4">
        <f>SUM(I52:I55)</f>
        <v>0.0285</v>
      </c>
      <c r="J56" s="4">
        <f>SUM(J52:J55)</f>
        <v>0.012</v>
      </c>
      <c r="K56" s="4">
        <f>SUM(K52:K55)</f>
        <v>0.0045000000000000005</v>
      </c>
    </row>
    <row r="57" spans="9:11" ht="12.75">
      <c r="I57" s="1"/>
      <c r="J57" s="1"/>
      <c r="K57" s="1"/>
    </row>
    <row r="58" spans="9:11" ht="12.75">
      <c r="I58" s="1"/>
      <c r="J58" s="1"/>
      <c r="K58" s="1"/>
    </row>
    <row r="59" spans="1:11" ht="12.75">
      <c r="A59" s="7" t="s">
        <v>19</v>
      </c>
      <c r="G59" s="7" t="s">
        <v>19</v>
      </c>
      <c r="I59" s="1"/>
      <c r="J59" s="1"/>
      <c r="K59" s="1"/>
    </row>
    <row r="60" spans="1:11" ht="13.5" thickBot="1">
      <c r="A60" s="31" t="s">
        <v>9</v>
      </c>
      <c r="B60" s="31"/>
      <c r="C60" s="3" t="s">
        <v>6</v>
      </c>
      <c r="D60" s="3" t="s">
        <v>7</v>
      </c>
      <c r="E60" s="3" t="s">
        <v>8</v>
      </c>
      <c r="G60" s="31" t="s">
        <v>9</v>
      </c>
      <c r="H60" s="31"/>
      <c r="I60" s="3" t="s">
        <v>6</v>
      </c>
      <c r="J60" s="3" t="s">
        <v>7</v>
      </c>
      <c r="K60" s="3" t="s">
        <v>8</v>
      </c>
    </row>
    <row r="61" spans="1:11" ht="12.75">
      <c r="A61" t="s">
        <v>0</v>
      </c>
      <c r="B61" t="s">
        <v>1</v>
      </c>
      <c r="C61" s="4">
        <v>0.004</v>
      </c>
      <c r="D61" s="4">
        <f>C61</f>
        <v>0.004</v>
      </c>
      <c r="E61" s="4">
        <v>0</v>
      </c>
      <c r="G61" t="s">
        <v>0</v>
      </c>
      <c r="H61" t="s">
        <v>1</v>
      </c>
      <c r="I61" s="4">
        <v>0.0045</v>
      </c>
      <c r="J61" s="4">
        <f>I61</f>
        <v>0.0045</v>
      </c>
      <c r="K61" s="4">
        <v>0</v>
      </c>
    </row>
    <row r="62" spans="1:11" ht="12.75">
      <c r="A62" t="s">
        <v>0</v>
      </c>
      <c r="B62" t="s">
        <v>2</v>
      </c>
      <c r="C62" s="4">
        <v>0.003</v>
      </c>
      <c r="D62" s="4">
        <f>C62</f>
        <v>0.003</v>
      </c>
      <c r="E62" s="4">
        <f>D62</f>
        <v>0.003</v>
      </c>
      <c r="G62" t="s">
        <v>0</v>
      </c>
      <c r="H62" t="s">
        <v>2</v>
      </c>
      <c r="I62" s="4">
        <v>0.005</v>
      </c>
      <c r="J62" s="4">
        <f>I62</f>
        <v>0.005</v>
      </c>
      <c r="K62" s="4">
        <f>J62</f>
        <v>0.005</v>
      </c>
    </row>
    <row r="63" spans="2:11" ht="12.75">
      <c r="B63" t="s">
        <v>3</v>
      </c>
      <c r="C63" s="4">
        <v>0.0035</v>
      </c>
      <c r="D63" s="4">
        <v>0</v>
      </c>
      <c r="E63" s="4">
        <v>0</v>
      </c>
      <c r="H63" t="s">
        <v>3</v>
      </c>
      <c r="I63" s="4">
        <v>0.004</v>
      </c>
      <c r="J63" s="4">
        <v>0</v>
      </c>
      <c r="K63" s="4">
        <v>0</v>
      </c>
    </row>
    <row r="64" spans="1:11" ht="13.5" thickBot="1">
      <c r="A64" s="2"/>
      <c r="B64" s="2" t="s">
        <v>4</v>
      </c>
      <c r="C64" s="8" t="s">
        <v>18</v>
      </c>
      <c r="D64" s="6" t="str">
        <f>C64</f>
        <v>n/a</v>
      </c>
      <c r="E64" s="6" t="str">
        <f>D64</f>
        <v>n/a</v>
      </c>
      <c r="G64" s="2"/>
      <c r="H64" s="2" t="s">
        <v>4</v>
      </c>
      <c r="I64" s="8" t="s">
        <v>18</v>
      </c>
      <c r="J64" s="6" t="str">
        <f>I64</f>
        <v>n/a</v>
      </c>
      <c r="K64" s="6" t="str">
        <f>J64</f>
        <v>n/a</v>
      </c>
    </row>
    <row r="65" spans="2:11" ht="12.75">
      <c r="B65" t="s">
        <v>5</v>
      </c>
      <c r="C65" s="4">
        <f>SUM(C61:C64)</f>
        <v>0.0105</v>
      </c>
      <c r="D65" s="4">
        <f>SUM(D61:D64)</f>
        <v>0.007</v>
      </c>
      <c r="E65" s="4">
        <f>SUM(E61:E64)</f>
        <v>0.003</v>
      </c>
      <c r="H65" t="s">
        <v>5</v>
      </c>
      <c r="I65" s="4">
        <f>SUM(I61:I64)</f>
        <v>0.0135</v>
      </c>
      <c r="J65" s="4">
        <f>SUM(J61:J64)</f>
        <v>0.0095</v>
      </c>
      <c r="K65" s="4">
        <f>SUM(K61:K64)</f>
        <v>0.005</v>
      </c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1:11" ht="12.75">
      <c r="A68" s="7" t="s">
        <v>20</v>
      </c>
      <c r="G68" s="7" t="s">
        <v>20</v>
      </c>
      <c r="I68" s="1"/>
      <c r="J68" s="1"/>
      <c r="K68" s="1"/>
    </row>
    <row r="69" spans="1:11" ht="13.5" thickBot="1">
      <c r="A69" s="31" t="s">
        <v>9</v>
      </c>
      <c r="B69" s="31"/>
      <c r="C69" s="3" t="s">
        <v>6</v>
      </c>
      <c r="D69" s="3" t="s">
        <v>7</v>
      </c>
      <c r="E69" s="3" t="s">
        <v>8</v>
      </c>
      <c r="G69" s="31" t="s">
        <v>9</v>
      </c>
      <c r="H69" s="31"/>
      <c r="I69" s="3" t="s">
        <v>6</v>
      </c>
      <c r="J69" s="3" t="s">
        <v>7</v>
      </c>
      <c r="K69" s="3" t="s">
        <v>8</v>
      </c>
    </row>
    <row r="70" spans="1:11" ht="12.75">
      <c r="A70" t="s">
        <v>0</v>
      </c>
      <c r="B70" t="s">
        <v>1</v>
      </c>
      <c r="C70" s="4">
        <v>0</v>
      </c>
      <c r="D70" s="4">
        <f>C70</f>
        <v>0</v>
      </c>
      <c r="E70" s="4">
        <v>0</v>
      </c>
      <c r="G70" t="s">
        <v>0</v>
      </c>
      <c r="H70" t="s">
        <v>1</v>
      </c>
      <c r="I70" s="10" t="s">
        <v>18</v>
      </c>
      <c r="J70" s="10" t="s">
        <v>18</v>
      </c>
      <c r="K70" s="10" t="s">
        <v>18</v>
      </c>
    </row>
    <row r="71" spans="1:11" ht="12.75">
      <c r="A71" t="s">
        <v>0</v>
      </c>
      <c r="B71" t="s">
        <v>2</v>
      </c>
      <c r="C71" s="4">
        <v>0.0355</v>
      </c>
      <c r="D71" s="4">
        <f>C71</f>
        <v>0.0355</v>
      </c>
      <c r="E71" s="4">
        <f>D71</f>
        <v>0.0355</v>
      </c>
      <c r="G71" t="s">
        <v>0</v>
      </c>
      <c r="H71" t="s">
        <v>2</v>
      </c>
      <c r="I71" s="10" t="s">
        <v>18</v>
      </c>
      <c r="J71" s="10" t="s">
        <v>18</v>
      </c>
      <c r="K71" s="10" t="s">
        <v>18</v>
      </c>
    </row>
    <row r="72" spans="2:11" ht="12.75">
      <c r="B72" t="s">
        <v>3</v>
      </c>
      <c r="C72" s="4">
        <v>0</v>
      </c>
      <c r="D72" s="4">
        <v>0</v>
      </c>
      <c r="E72" s="4">
        <v>0</v>
      </c>
      <c r="H72" t="s">
        <v>3</v>
      </c>
      <c r="I72" s="10" t="s">
        <v>18</v>
      </c>
      <c r="J72" s="10" t="s">
        <v>18</v>
      </c>
      <c r="K72" s="10" t="s">
        <v>18</v>
      </c>
    </row>
    <row r="73" spans="1:11" ht="13.5" thickBot="1">
      <c r="A73" s="2"/>
      <c r="B73" s="2" t="s">
        <v>4</v>
      </c>
      <c r="C73" s="6">
        <v>0.0045</v>
      </c>
      <c r="D73" s="6">
        <f>C73</f>
        <v>0.0045</v>
      </c>
      <c r="E73" s="6">
        <v>0.0015</v>
      </c>
      <c r="G73" s="2"/>
      <c r="H73" s="2" t="s">
        <v>4</v>
      </c>
      <c r="I73" s="8" t="s">
        <v>18</v>
      </c>
      <c r="J73" s="8" t="s">
        <v>18</v>
      </c>
      <c r="K73" s="8" t="s">
        <v>18</v>
      </c>
    </row>
    <row r="74" spans="2:11" ht="12.75">
      <c r="B74" t="s">
        <v>5</v>
      </c>
      <c r="C74" s="4">
        <f>SUM(C70:C73)</f>
        <v>0.039999999999999994</v>
      </c>
      <c r="D74" s="4">
        <f>SUM(D70:D73)</f>
        <v>0.039999999999999994</v>
      </c>
      <c r="E74" s="4">
        <f>SUM(E70:E73)</f>
        <v>0.037</v>
      </c>
      <c r="H74" t="s">
        <v>5</v>
      </c>
      <c r="I74" s="10" t="s">
        <v>18</v>
      </c>
      <c r="J74" s="10" t="s">
        <v>18</v>
      </c>
      <c r="K74" s="10" t="s">
        <v>18</v>
      </c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1:11" ht="12.75">
      <c r="A77" s="7" t="s">
        <v>21</v>
      </c>
      <c r="G77" s="7" t="s">
        <v>21</v>
      </c>
      <c r="I77" s="1"/>
      <c r="J77" s="1"/>
      <c r="K77" s="1"/>
    </row>
    <row r="78" spans="1:11" ht="13.5" thickBot="1">
      <c r="A78" s="31" t="s">
        <v>9</v>
      </c>
      <c r="B78" s="31"/>
      <c r="C78" s="3" t="s">
        <v>6</v>
      </c>
      <c r="D78" s="3" t="s">
        <v>7</v>
      </c>
      <c r="E78" s="3" t="s">
        <v>8</v>
      </c>
      <c r="G78" s="31" t="s">
        <v>9</v>
      </c>
      <c r="H78" s="31"/>
      <c r="I78" s="3" t="s">
        <v>6</v>
      </c>
      <c r="J78" s="3" t="s">
        <v>7</v>
      </c>
      <c r="K78" s="3" t="s">
        <v>8</v>
      </c>
    </row>
    <row r="79" spans="1:11" ht="12.75">
      <c r="A79" t="s">
        <v>0</v>
      </c>
      <c r="B79" t="s">
        <v>1</v>
      </c>
      <c r="C79" s="4">
        <v>0.049</v>
      </c>
      <c r="D79" s="4">
        <f>C79</f>
        <v>0.049</v>
      </c>
      <c r="E79" s="4">
        <v>0</v>
      </c>
      <c r="G79" t="s">
        <v>0</v>
      </c>
      <c r="H79" t="s">
        <v>1</v>
      </c>
      <c r="I79" s="10" t="s">
        <v>18</v>
      </c>
      <c r="J79" s="10" t="s">
        <v>18</v>
      </c>
      <c r="K79" s="10" t="s">
        <v>18</v>
      </c>
    </row>
    <row r="80" spans="1:11" ht="12.75">
      <c r="A80" t="s">
        <v>0</v>
      </c>
      <c r="B80" t="s">
        <v>2</v>
      </c>
      <c r="C80" s="4">
        <v>0.0355</v>
      </c>
      <c r="D80" s="4">
        <f>C80</f>
        <v>0.0355</v>
      </c>
      <c r="E80" s="4">
        <f>D80</f>
        <v>0.0355</v>
      </c>
      <c r="G80" t="s">
        <v>0</v>
      </c>
      <c r="H80" t="s">
        <v>2</v>
      </c>
      <c r="I80" s="10" t="s">
        <v>18</v>
      </c>
      <c r="J80" s="10" t="s">
        <v>18</v>
      </c>
      <c r="K80" s="10" t="s">
        <v>18</v>
      </c>
    </row>
    <row r="81" spans="2:11" ht="12.75">
      <c r="B81" t="s">
        <v>3</v>
      </c>
      <c r="C81" s="4">
        <v>0.0585</v>
      </c>
      <c r="D81" s="4">
        <v>0</v>
      </c>
      <c r="E81" s="4">
        <v>0</v>
      </c>
      <c r="H81" t="s">
        <v>3</v>
      </c>
      <c r="I81" s="10" t="s">
        <v>18</v>
      </c>
      <c r="J81" s="10" t="s">
        <v>18</v>
      </c>
      <c r="K81" s="10" t="s">
        <v>18</v>
      </c>
    </row>
    <row r="82" spans="1:11" ht="13.5" thickBot="1">
      <c r="A82" s="2"/>
      <c r="B82" s="2" t="s">
        <v>4</v>
      </c>
      <c r="C82" s="6">
        <v>0.0045</v>
      </c>
      <c r="D82" s="6">
        <f>C82</f>
        <v>0.0045</v>
      </c>
      <c r="E82" s="6">
        <v>0.0015</v>
      </c>
      <c r="G82" s="2"/>
      <c r="H82" s="2" t="s">
        <v>4</v>
      </c>
      <c r="I82" s="8" t="s">
        <v>18</v>
      </c>
      <c r="J82" s="8" t="s">
        <v>18</v>
      </c>
      <c r="K82" s="8" t="s">
        <v>18</v>
      </c>
    </row>
    <row r="83" spans="2:11" ht="12.75">
      <c r="B83" t="s">
        <v>5</v>
      </c>
      <c r="C83" s="4">
        <f>SUM(C79:C82)</f>
        <v>0.1475</v>
      </c>
      <c r="D83" s="4">
        <f>SUM(D79:D82)</f>
        <v>0.089</v>
      </c>
      <c r="E83" s="4">
        <f>SUM(E79:E82)</f>
        <v>0.037</v>
      </c>
      <c r="H83" t="s">
        <v>5</v>
      </c>
      <c r="I83" s="10" t="s">
        <v>18</v>
      </c>
      <c r="J83" s="10" t="s">
        <v>18</v>
      </c>
      <c r="K83" s="10" t="s">
        <v>18</v>
      </c>
    </row>
    <row r="84" ht="12.75">
      <c r="I84"/>
    </row>
    <row r="85" ht="12.75">
      <c r="I85"/>
    </row>
    <row r="86" spans="1:11" ht="12.75">
      <c r="A86" s="7" t="s">
        <v>22</v>
      </c>
      <c r="G86" s="7" t="s">
        <v>22</v>
      </c>
      <c r="I86" s="1"/>
      <c r="J86" s="1"/>
      <c r="K86" s="1"/>
    </row>
    <row r="87" spans="1:11" ht="13.5" thickBot="1">
      <c r="A87" s="31" t="s">
        <v>9</v>
      </c>
      <c r="B87" s="31"/>
      <c r="C87" s="3" t="s">
        <v>6</v>
      </c>
      <c r="D87" s="3" t="s">
        <v>7</v>
      </c>
      <c r="E87" s="3" t="s">
        <v>8</v>
      </c>
      <c r="G87" s="31" t="s">
        <v>9</v>
      </c>
      <c r="H87" s="31"/>
      <c r="I87" s="3" t="s">
        <v>6</v>
      </c>
      <c r="J87" s="3" t="s">
        <v>7</v>
      </c>
      <c r="K87" s="3" t="s">
        <v>8</v>
      </c>
    </row>
    <row r="88" spans="1:11" ht="12.75">
      <c r="A88" t="s">
        <v>0</v>
      </c>
      <c r="B88" t="s">
        <v>1</v>
      </c>
      <c r="C88" s="4">
        <v>0.014</v>
      </c>
      <c r="D88" s="4">
        <f>C88</f>
        <v>0.014</v>
      </c>
      <c r="E88" s="4">
        <v>0</v>
      </c>
      <c r="G88" t="s">
        <v>0</v>
      </c>
      <c r="H88" t="s">
        <v>1</v>
      </c>
      <c r="I88" s="4">
        <v>0.0065</v>
      </c>
      <c r="J88" s="4">
        <f>I88</f>
        <v>0.0065</v>
      </c>
      <c r="K88" s="4">
        <v>0</v>
      </c>
    </row>
    <row r="89" spans="1:11" ht="12.75">
      <c r="A89" t="s">
        <v>0</v>
      </c>
      <c r="B89" t="s">
        <v>2</v>
      </c>
      <c r="C89" s="4">
        <v>0.01</v>
      </c>
      <c r="D89" s="4">
        <f>C89</f>
        <v>0.01</v>
      </c>
      <c r="E89" s="4">
        <f>D89</f>
        <v>0.01</v>
      </c>
      <c r="G89" t="s">
        <v>0</v>
      </c>
      <c r="H89" t="s">
        <v>2</v>
      </c>
      <c r="I89" s="4">
        <v>0.007</v>
      </c>
      <c r="J89" s="4">
        <f>I89</f>
        <v>0.007</v>
      </c>
      <c r="K89" s="4">
        <f>J89</f>
        <v>0.007</v>
      </c>
    </row>
    <row r="90" spans="2:11" ht="12.75">
      <c r="B90" t="s">
        <v>3</v>
      </c>
      <c r="C90" s="4">
        <v>0.0195</v>
      </c>
      <c r="D90" s="4">
        <v>0</v>
      </c>
      <c r="E90" s="4">
        <v>0</v>
      </c>
      <c r="H90" t="s">
        <v>3</v>
      </c>
      <c r="I90" s="4">
        <v>0.0115</v>
      </c>
      <c r="J90" s="4">
        <v>0</v>
      </c>
      <c r="K90" s="4">
        <v>0</v>
      </c>
    </row>
    <row r="91" spans="1:11" ht="13.5" thickBot="1">
      <c r="A91" s="2"/>
      <c r="B91" s="2" t="s">
        <v>4</v>
      </c>
      <c r="C91" s="8" t="s">
        <v>18</v>
      </c>
      <c r="D91" s="6" t="str">
        <f>C91</f>
        <v>n/a</v>
      </c>
      <c r="E91" s="8" t="s">
        <v>18</v>
      </c>
      <c r="G91" s="2"/>
      <c r="H91" s="2" t="s">
        <v>4</v>
      </c>
      <c r="I91" s="8" t="s">
        <v>18</v>
      </c>
      <c r="J91" s="6" t="str">
        <f>I91</f>
        <v>n/a</v>
      </c>
      <c r="K91" s="8" t="s">
        <v>18</v>
      </c>
    </row>
    <row r="92" spans="2:11" ht="12.75">
      <c r="B92" t="s">
        <v>5</v>
      </c>
      <c r="C92" s="4">
        <f>SUM(C88:C91)</f>
        <v>0.0435</v>
      </c>
      <c r="D92" s="4">
        <f>SUM(D88:D91)</f>
        <v>0.024</v>
      </c>
      <c r="E92" s="4">
        <f>SUM(E88:E91)</f>
        <v>0.01</v>
      </c>
      <c r="H92" t="s">
        <v>5</v>
      </c>
      <c r="I92" s="4">
        <f>SUM(I88:I91)</f>
        <v>0.025</v>
      </c>
      <c r="J92" s="4">
        <f>SUM(J88:J91)</f>
        <v>0.0135</v>
      </c>
      <c r="K92" s="4">
        <f>SUM(K88:K91)</f>
        <v>0.007</v>
      </c>
    </row>
    <row r="93" ht="12.75">
      <c r="I93"/>
    </row>
    <row r="94" spans="1:9" ht="12.75">
      <c r="A94" t="s">
        <v>55</v>
      </c>
      <c r="G94" t="s">
        <v>56</v>
      </c>
      <c r="I94"/>
    </row>
    <row r="95" spans="1:9" ht="12.75">
      <c r="A95" t="s">
        <v>57</v>
      </c>
      <c r="G95" t="s">
        <v>58</v>
      </c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</sheetData>
  <mergeCells count="24">
    <mergeCell ref="A24:B24"/>
    <mergeCell ref="A2:K2"/>
    <mergeCell ref="G78:H78"/>
    <mergeCell ref="A33:B33"/>
    <mergeCell ref="A42:B42"/>
    <mergeCell ref="A51:B51"/>
    <mergeCell ref="A60:B60"/>
    <mergeCell ref="G24:H24"/>
    <mergeCell ref="A69:B69"/>
    <mergeCell ref="A78:B78"/>
    <mergeCell ref="A87:B87"/>
    <mergeCell ref="G33:H33"/>
    <mergeCell ref="G42:H42"/>
    <mergeCell ref="G51:H51"/>
    <mergeCell ref="G60:H60"/>
    <mergeCell ref="G87:H87"/>
    <mergeCell ref="G69:H69"/>
    <mergeCell ref="A1:K1"/>
    <mergeCell ref="G3:K3"/>
    <mergeCell ref="G6:H6"/>
    <mergeCell ref="G15:H15"/>
    <mergeCell ref="A6:B6"/>
    <mergeCell ref="A3:E3"/>
    <mergeCell ref="A15:B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49">
      <selection activeCell="B80" sqref="B80:D80"/>
    </sheetView>
  </sheetViews>
  <sheetFormatPr defaultColWidth="9.140625" defaultRowHeight="12.75"/>
  <cols>
    <col min="1" max="1" width="15.00390625" style="0" customWidth="1"/>
    <col min="2" max="4" width="11.421875" style="0" customWidth="1"/>
    <col min="6" max="6" width="15.00390625" style="0" customWidth="1"/>
    <col min="7" max="9" width="11.421875" style="0" customWidth="1"/>
  </cols>
  <sheetData>
    <row r="1" spans="1:9" ht="15.75">
      <c r="A1" s="29" t="s">
        <v>54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32" t="s">
        <v>63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30" t="s">
        <v>10</v>
      </c>
      <c r="B3" s="30"/>
      <c r="C3" s="30"/>
      <c r="D3" s="30"/>
      <c r="F3" s="30" t="s">
        <v>14</v>
      </c>
      <c r="G3" s="30"/>
      <c r="H3" s="30"/>
      <c r="I3" s="30"/>
    </row>
    <row r="4" spans="2:9" ht="12.75">
      <c r="B4" s="1"/>
      <c r="C4" s="1"/>
      <c r="D4" s="1"/>
      <c r="G4" s="1"/>
      <c r="H4" s="1"/>
      <c r="I4" s="1"/>
    </row>
    <row r="5" spans="1:9" ht="12.75">
      <c r="A5" s="7" t="s">
        <v>11</v>
      </c>
      <c r="B5" s="1"/>
      <c r="C5" s="1"/>
      <c r="D5" s="1"/>
      <c r="F5" s="7" t="s">
        <v>11</v>
      </c>
      <c r="G5" s="1"/>
      <c r="H5" s="1"/>
      <c r="I5" s="1"/>
    </row>
    <row r="6" spans="1:9" ht="13.5" thickBot="1">
      <c r="A6" s="3" t="s">
        <v>9</v>
      </c>
      <c r="B6" s="3" t="s">
        <v>6</v>
      </c>
      <c r="C6" s="3" t="s">
        <v>7</v>
      </c>
      <c r="D6" s="3" t="s">
        <v>8</v>
      </c>
      <c r="F6" s="3" t="s">
        <v>9</v>
      </c>
      <c r="G6" s="3" t="s">
        <v>6</v>
      </c>
      <c r="H6" s="3" t="s">
        <v>7</v>
      </c>
      <c r="I6" s="3" t="s">
        <v>8</v>
      </c>
    </row>
    <row r="7" spans="1:9" ht="12.75">
      <c r="A7" t="s">
        <v>28</v>
      </c>
      <c r="B7" s="15">
        <f>'base pension'!$B$22</f>
        <v>6290</v>
      </c>
      <c r="C7" s="15">
        <f>'base pension'!$B$22</f>
        <v>6290</v>
      </c>
      <c r="D7" s="15">
        <f>'base pension'!$B$22</f>
        <v>6290</v>
      </c>
      <c r="E7" s="16"/>
      <c r="F7" s="16" t="s">
        <v>0</v>
      </c>
      <c r="G7" s="15">
        <f>'base pension'!$C$22</f>
        <v>3250</v>
      </c>
      <c r="H7" s="15">
        <f>'base pension'!$C$22</f>
        <v>3250</v>
      </c>
      <c r="I7" s="15">
        <f>'base pension'!$C$22</f>
        <v>3250</v>
      </c>
    </row>
    <row r="8" spans="1:9" ht="13.5" thickBot="1">
      <c r="A8" s="2" t="s">
        <v>29</v>
      </c>
      <c r="B8" s="17">
        <f>'base pension'!$B$16*'pension costs %'!C11*0.5</f>
        <v>2137.125</v>
      </c>
      <c r="C8" s="17">
        <f>'base pension'!$B$16*'pension costs %'!D11*0.5</f>
        <v>434.375</v>
      </c>
      <c r="D8" s="17">
        <f>'base pension'!$B$16*'pension costs %'!E11*0.5</f>
        <v>191.125</v>
      </c>
      <c r="E8" s="16"/>
      <c r="F8" s="18" t="s">
        <v>29</v>
      </c>
      <c r="G8" s="17">
        <f>'base pension'!$C$16*'pension costs %'!I11*0.5</f>
        <v>1224.6000000000001</v>
      </c>
      <c r="H8" s="17">
        <f>'base pension'!$C$16*'pension costs %'!J11*0.5</f>
        <v>294.375</v>
      </c>
      <c r="I8" s="17">
        <f>'base pension'!$C$16*'pension costs %'!K11*0.5</f>
        <v>141.3</v>
      </c>
    </row>
    <row r="9" spans="1:9" ht="12.75">
      <c r="A9" t="s">
        <v>5</v>
      </c>
      <c r="B9" s="15">
        <f>SUM(B7:B8)</f>
        <v>8427.125</v>
      </c>
      <c r="C9" s="15">
        <f>SUM(C7:C8)</f>
        <v>6724.375</v>
      </c>
      <c r="D9" s="15">
        <f>SUM(D7:D8)</f>
        <v>6481.125</v>
      </c>
      <c r="E9" s="16"/>
      <c r="F9" s="16" t="s">
        <v>5</v>
      </c>
      <c r="G9" s="15">
        <f>SUM(G7:G8)</f>
        <v>4474.6</v>
      </c>
      <c r="H9" s="15">
        <f>SUM(H7:H8)</f>
        <v>3544.375</v>
      </c>
      <c r="I9" s="15">
        <f>SUM(I7:I8)</f>
        <v>3391.3</v>
      </c>
    </row>
    <row r="10" spans="1:9" ht="12.75">
      <c r="A10" t="s">
        <v>30</v>
      </c>
      <c r="B10" s="4">
        <f>B8/B7</f>
        <v>0.3397655007949126</v>
      </c>
      <c r="C10" s="4">
        <f>C8/C7</f>
        <v>0.06905802861685215</v>
      </c>
      <c r="D10" s="4">
        <f>D8/D7</f>
        <v>0.030385532591414945</v>
      </c>
      <c r="F10" t="s">
        <v>30</v>
      </c>
      <c r="G10" s="4">
        <f>G8/G7</f>
        <v>0.3768</v>
      </c>
      <c r="H10" s="4">
        <f>H8/H7</f>
        <v>0.09057692307692308</v>
      </c>
      <c r="I10" s="4">
        <f>I8/I7</f>
        <v>0.04347692307692308</v>
      </c>
    </row>
    <row r="11" spans="2:9" ht="12.75">
      <c r="B11" s="4"/>
      <c r="C11" s="4"/>
      <c r="D11" s="4"/>
      <c r="G11" s="4"/>
      <c r="H11" s="4"/>
      <c r="I11" s="4"/>
    </row>
    <row r="12" spans="1:9" ht="12.75">
      <c r="A12" s="7" t="s">
        <v>12</v>
      </c>
      <c r="B12" s="1"/>
      <c r="C12" s="1"/>
      <c r="D12" s="1"/>
      <c r="F12" s="7" t="s">
        <v>23</v>
      </c>
      <c r="G12" s="1"/>
      <c r="H12" s="1"/>
      <c r="I12" s="1"/>
    </row>
    <row r="13" spans="1:9" ht="13.5" thickBot="1">
      <c r="A13" s="3" t="s">
        <v>9</v>
      </c>
      <c r="B13" s="3" t="s">
        <v>6</v>
      </c>
      <c r="C13" s="3" t="s">
        <v>7</v>
      </c>
      <c r="D13" s="3" t="s">
        <v>8</v>
      </c>
      <c r="F13" s="3" t="s">
        <v>9</v>
      </c>
      <c r="G13" s="3" t="s">
        <v>6</v>
      </c>
      <c r="H13" s="3" t="s">
        <v>7</v>
      </c>
      <c r="I13" s="3" t="s">
        <v>8</v>
      </c>
    </row>
    <row r="14" spans="1:9" ht="12.75">
      <c r="A14" t="s">
        <v>28</v>
      </c>
      <c r="B14" s="15">
        <f>'base pension'!$B$22</f>
        <v>6290</v>
      </c>
      <c r="C14" s="15">
        <f>'base pension'!$B$22</f>
        <v>6290</v>
      </c>
      <c r="D14" s="15">
        <f>'base pension'!$B$22</f>
        <v>6290</v>
      </c>
      <c r="E14" s="16"/>
      <c r="F14" s="16" t="s">
        <v>0</v>
      </c>
      <c r="G14" s="15">
        <f>'base pension'!$C$22</f>
        <v>3250</v>
      </c>
      <c r="H14" s="15">
        <f>'base pension'!$C$22</f>
        <v>3250</v>
      </c>
      <c r="I14" s="15">
        <f>'base pension'!$C$22</f>
        <v>3250</v>
      </c>
    </row>
    <row r="15" spans="1:9" ht="13.5" thickBot="1">
      <c r="A15" s="2" t="s">
        <v>29</v>
      </c>
      <c r="B15" s="17">
        <f>'pension costs %'!C20*'base pension'!$B$16*0.5</f>
        <v>1355.25</v>
      </c>
      <c r="C15" s="17">
        <f>'pension costs %'!D20*'base pension'!$B$16*0.5</f>
        <v>364.87499999999994</v>
      </c>
      <c r="D15" s="17">
        <f>'pension costs %'!E20*'base pension'!$B$16*0.5</f>
        <v>156.37500000000003</v>
      </c>
      <c r="E15" s="16"/>
      <c r="F15" s="18" t="s">
        <v>29</v>
      </c>
      <c r="G15" s="17">
        <f>'base pension'!$C$16*'pension costs %'!I20*0.5</f>
        <v>624.0749999999999</v>
      </c>
      <c r="H15" s="17">
        <f>'base pension'!$C$16*'pension costs %'!J20*0.5</f>
        <v>188.4</v>
      </c>
      <c r="I15" s="17">
        <f>'base pension'!$C$16*'pension costs %'!K20*0.5</f>
        <v>82.425</v>
      </c>
    </row>
    <row r="16" spans="1:9" ht="12.75">
      <c r="A16" t="s">
        <v>5</v>
      </c>
      <c r="B16" s="15">
        <f>SUM(B14:B15)</f>
        <v>7645.25</v>
      </c>
      <c r="C16" s="15">
        <f>SUM(C14:C15)</f>
        <v>6654.875</v>
      </c>
      <c r="D16" s="15">
        <f>SUM(D14:D15)</f>
        <v>6446.375</v>
      </c>
      <c r="E16" s="16"/>
      <c r="F16" s="16" t="s">
        <v>5</v>
      </c>
      <c r="G16" s="15">
        <f>SUM(G14:G15)</f>
        <v>3874.075</v>
      </c>
      <c r="H16" s="15">
        <f>SUM(H14:H15)</f>
        <v>3438.4</v>
      </c>
      <c r="I16" s="15">
        <f>SUM(I14:I15)</f>
        <v>3332.425</v>
      </c>
    </row>
    <row r="17" spans="1:9" ht="12.75">
      <c r="A17" t="s">
        <v>30</v>
      </c>
      <c r="B17" s="4">
        <f>B15/B14</f>
        <v>0.2154610492845787</v>
      </c>
      <c r="C17" s="4">
        <f>C15/C14</f>
        <v>0.05800874403815579</v>
      </c>
      <c r="D17" s="4">
        <f>D15/D14</f>
        <v>0.024860890302066778</v>
      </c>
      <c r="F17" t="s">
        <v>30</v>
      </c>
      <c r="G17" s="4">
        <f>G15/G14</f>
        <v>0.1920230769230769</v>
      </c>
      <c r="H17" s="4">
        <f>H15/H14</f>
        <v>0.05796923076923077</v>
      </c>
      <c r="I17" s="4">
        <f>I15/I14</f>
        <v>0.02536153846153846</v>
      </c>
    </row>
    <row r="18" spans="2:9" ht="12.75">
      <c r="B18" s="1"/>
      <c r="C18" s="1"/>
      <c r="D18" s="1"/>
      <c r="G18" s="1"/>
      <c r="H18" s="1"/>
      <c r="I18" s="1"/>
    </row>
    <row r="19" spans="1:9" ht="12.75">
      <c r="A19" s="7" t="s">
        <v>13</v>
      </c>
      <c r="B19" s="1"/>
      <c r="C19" s="1"/>
      <c r="D19" s="1"/>
      <c r="F19" s="7" t="s">
        <v>24</v>
      </c>
      <c r="G19" s="1"/>
      <c r="H19" s="1"/>
      <c r="I19" s="1"/>
    </row>
    <row r="20" spans="1:9" ht="13.5" thickBot="1">
      <c r="A20" s="3" t="s">
        <v>9</v>
      </c>
      <c r="B20" s="3" t="s">
        <v>6</v>
      </c>
      <c r="C20" s="3" t="s">
        <v>7</v>
      </c>
      <c r="D20" s="3" t="s">
        <v>8</v>
      </c>
      <c r="F20" s="3" t="s">
        <v>9</v>
      </c>
      <c r="G20" s="3" t="s">
        <v>6</v>
      </c>
      <c r="H20" s="3" t="s">
        <v>7</v>
      </c>
      <c r="I20" s="3" t="s">
        <v>8</v>
      </c>
    </row>
    <row r="21" spans="1:9" ht="12.75">
      <c r="A21" t="s">
        <v>28</v>
      </c>
      <c r="B21" s="15">
        <f>'base pension'!$B$22</f>
        <v>6290</v>
      </c>
      <c r="C21" s="15">
        <f>'base pension'!$B$22</f>
        <v>6290</v>
      </c>
      <c r="D21" s="15">
        <f>'base pension'!$B$22</f>
        <v>6290</v>
      </c>
      <c r="E21" s="16"/>
      <c r="F21" s="16" t="s">
        <v>0</v>
      </c>
      <c r="G21" s="15">
        <f>'base pension'!$C$22</f>
        <v>3250</v>
      </c>
      <c r="H21" s="15">
        <f>'base pension'!$C$22</f>
        <v>3250</v>
      </c>
      <c r="I21" s="15">
        <f>'base pension'!$C$22</f>
        <v>3250</v>
      </c>
    </row>
    <row r="22" spans="1:9" ht="13.5" thickBot="1">
      <c r="A22" s="2" t="s">
        <v>29</v>
      </c>
      <c r="B22" s="17">
        <f>'base pension'!$B$16*'pension costs %'!C29*0.5</f>
        <v>1511.625</v>
      </c>
      <c r="C22" s="17">
        <f>'base pension'!$B$16*'pension costs %'!D29*0.5</f>
        <v>364.87499999999994</v>
      </c>
      <c r="D22" s="17">
        <f>'base pension'!$B$16*'pension costs %'!E29*0.5</f>
        <v>156.37500000000003</v>
      </c>
      <c r="E22" s="16"/>
      <c r="F22" s="18" t="s">
        <v>29</v>
      </c>
      <c r="G22" s="17">
        <f>'base pension'!$C$16*'pension costs %'!I29*0.5</f>
        <v>1189.275</v>
      </c>
      <c r="H22" s="17">
        <f>'base pension'!$C$16*'pension costs %'!J29*0.5</f>
        <v>259.05</v>
      </c>
      <c r="I22" s="17">
        <f>'base pension'!$C$16*'pension costs %'!K29*0.5</f>
        <v>117.75</v>
      </c>
    </row>
    <row r="23" spans="1:9" ht="12.75">
      <c r="A23" t="s">
        <v>5</v>
      </c>
      <c r="B23" s="15">
        <f>SUM(B21:B22)</f>
        <v>7801.625</v>
      </c>
      <c r="C23" s="15">
        <f>SUM(C21:C22)</f>
        <v>6654.875</v>
      </c>
      <c r="D23" s="15">
        <f>SUM(D21:D22)</f>
        <v>6446.375</v>
      </c>
      <c r="E23" s="16"/>
      <c r="F23" s="16" t="s">
        <v>5</v>
      </c>
      <c r="G23" s="15">
        <f>SUM(G21:G22)</f>
        <v>4439.275</v>
      </c>
      <c r="H23" s="15">
        <f>SUM(H21:H22)</f>
        <v>3509.05</v>
      </c>
      <c r="I23" s="15">
        <f>SUM(I21:I22)</f>
        <v>3367.75</v>
      </c>
    </row>
    <row r="24" spans="1:9" ht="12.75">
      <c r="A24" t="s">
        <v>30</v>
      </c>
      <c r="B24" s="4">
        <f>B22/B21</f>
        <v>0.24032193958664547</v>
      </c>
      <c r="C24" s="4">
        <f>C22/C21</f>
        <v>0.05800874403815579</v>
      </c>
      <c r="D24" s="4">
        <f>D22/D21</f>
        <v>0.024860890302066778</v>
      </c>
      <c r="F24" t="s">
        <v>30</v>
      </c>
      <c r="G24" s="4">
        <f>G22/G21</f>
        <v>0.3659307692307693</v>
      </c>
      <c r="H24" s="4">
        <f>H22/H21</f>
        <v>0.07970769230769231</v>
      </c>
      <c r="I24" s="4">
        <f>I22/I21</f>
        <v>0.03623076923076923</v>
      </c>
    </row>
    <row r="25" spans="2:9" ht="12.75">
      <c r="B25" s="1"/>
      <c r="C25" s="1"/>
      <c r="D25" s="1"/>
      <c r="G25" s="1"/>
      <c r="H25" s="1"/>
      <c r="I25" s="1"/>
    </row>
    <row r="26" spans="1:9" ht="12.75">
      <c r="A26" s="7" t="s">
        <v>15</v>
      </c>
      <c r="B26" s="1"/>
      <c r="C26" s="1"/>
      <c r="D26" s="1"/>
      <c r="F26" s="7" t="s">
        <v>25</v>
      </c>
      <c r="G26" s="1"/>
      <c r="H26" s="1"/>
      <c r="I26" s="1"/>
    </row>
    <row r="27" spans="1:9" ht="13.5" thickBot="1">
      <c r="A27" s="3" t="s">
        <v>9</v>
      </c>
      <c r="B27" s="3" t="s">
        <v>6</v>
      </c>
      <c r="C27" s="3" t="s">
        <v>7</v>
      </c>
      <c r="D27" s="3" t="s">
        <v>8</v>
      </c>
      <c r="F27" s="3" t="s">
        <v>9</v>
      </c>
      <c r="G27" s="3" t="s">
        <v>6</v>
      </c>
      <c r="H27" s="3" t="s">
        <v>7</v>
      </c>
      <c r="I27" s="3" t="s">
        <v>8</v>
      </c>
    </row>
    <row r="28" spans="1:9" ht="12.75">
      <c r="A28" t="s">
        <v>28</v>
      </c>
      <c r="B28" s="15">
        <f>'base pension'!$B$22</f>
        <v>6290</v>
      </c>
      <c r="C28" s="15">
        <f>'base pension'!$B$22</f>
        <v>6290</v>
      </c>
      <c r="D28" s="15">
        <f>'base pension'!$B$22</f>
        <v>6290</v>
      </c>
      <c r="E28" s="16"/>
      <c r="F28" s="16" t="s">
        <v>0</v>
      </c>
      <c r="G28" s="15">
        <f>'base pension'!$C$22</f>
        <v>3250</v>
      </c>
      <c r="H28" s="15">
        <f>'base pension'!$C$22</f>
        <v>3250</v>
      </c>
      <c r="I28" s="15">
        <f>'base pension'!$C$22</f>
        <v>3250</v>
      </c>
    </row>
    <row r="29" spans="1:9" ht="13.5" thickBot="1">
      <c r="A29" s="2" t="s">
        <v>29</v>
      </c>
      <c r="B29" s="17">
        <f>'base pension'!$B$16*'pension costs %'!C38*0.5</f>
        <v>2710.5</v>
      </c>
      <c r="C29" s="17">
        <f>'base pension'!$B$16*'pension costs %'!D38*0.5</f>
        <v>608.1249999999999</v>
      </c>
      <c r="D29" s="17">
        <f>'base pension'!$B$16*'pension costs %'!E38*0.5</f>
        <v>278</v>
      </c>
      <c r="E29" s="16"/>
      <c r="F29" s="18" t="s">
        <v>29</v>
      </c>
      <c r="G29" s="17">
        <f>'base pension'!$C$16*'pension costs %'!I38*0.5</f>
        <v>1401.225</v>
      </c>
      <c r="H29" s="17">
        <f>'base pension'!$C$16*'pension costs %'!J38*0.5</f>
        <v>365.025</v>
      </c>
      <c r="I29" s="17">
        <f>'base pension'!$C$16*'pension costs %'!K38*0.5</f>
        <v>176.625</v>
      </c>
    </row>
    <row r="30" spans="1:9" ht="12.75">
      <c r="A30" t="s">
        <v>5</v>
      </c>
      <c r="B30" s="15">
        <f>SUM(B28:B29)</f>
        <v>9000.5</v>
      </c>
      <c r="C30" s="15">
        <f>SUM(C28:C29)</f>
        <v>6898.125</v>
      </c>
      <c r="D30" s="15">
        <f>SUM(D28:D29)</f>
        <v>6568</v>
      </c>
      <c r="E30" s="16"/>
      <c r="F30" s="16" t="s">
        <v>5</v>
      </c>
      <c r="G30" s="15">
        <f>SUM(G28:G29)</f>
        <v>4651.225</v>
      </c>
      <c r="H30" s="15">
        <f>SUM(H28:H29)</f>
        <v>3615.025</v>
      </c>
      <c r="I30" s="15">
        <f>SUM(I28:I29)</f>
        <v>3426.625</v>
      </c>
    </row>
    <row r="31" spans="1:9" ht="12.75">
      <c r="A31" t="s">
        <v>30</v>
      </c>
      <c r="B31" s="4">
        <f>B29/B28</f>
        <v>0.4309220985691574</v>
      </c>
      <c r="C31" s="4">
        <f>C29/C28</f>
        <v>0.096681240063593</v>
      </c>
      <c r="D31" s="4">
        <f>D29/D28</f>
        <v>0.044197138314785375</v>
      </c>
      <c r="F31" t="s">
        <v>30</v>
      </c>
      <c r="G31" s="4">
        <f>G29/G28</f>
        <v>0.43114615384615385</v>
      </c>
      <c r="H31" s="4">
        <f>H29/H28</f>
        <v>0.11231538461538461</v>
      </c>
      <c r="I31" s="4">
        <f>I29/I28</f>
        <v>0.05434615384615385</v>
      </c>
    </row>
    <row r="32" spans="2:9" ht="12.75">
      <c r="B32" s="1"/>
      <c r="C32" s="1"/>
      <c r="D32" s="1"/>
      <c r="G32" s="1"/>
      <c r="H32" s="1"/>
      <c r="I32" s="1"/>
    </row>
    <row r="33" spans="1:9" ht="12.75">
      <c r="A33" s="7" t="s">
        <v>16</v>
      </c>
      <c r="B33" s="1"/>
      <c r="C33" s="1"/>
      <c r="D33" s="1"/>
      <c r="F33" s="7" t="s">
        <v>26</v>
      </c>
      <c r="G33" s="1"/>
      <c r="H33" s="1"/>
      <c r="I33" s="1"/>
    </row>
    <row r="34" spans="1:9" ht="13.5" thickBot="1">
      <c r="A34" s="3" t="s">
        <v>9</v>
      </c>
      <c r="B34" s="3" t="s">
        <v>6</v>
      </c>
      <c r="C34" s="3" t="s">
        <v>7</v>
      </c>
      <c r="D34" s="3" t="s">
        <v>8</v>
      </c>
      <c r="F34" s="3" t="s">
        <v>9</v>
      </c>
      <c r="G34" s="3" t="s">
        <v>6</v>
      </c>
      <c r="H34" s="3" t="s">
        <v>7</v>
      </c>
      <c r="I34" s="3" t="s">
        <v>8</v>
      </c>
    </row>
    <row r="35" spans="1:9" ht="12.75">
      <c r="A35" t="s">
        <v>28</v>
      </c>
      <c r="B35" s="15">
        <f>'base pension'!$B$22</f>
        <v>6290</v>
      </c>
      <c r="C35" s="15">
        <f>'base pension'!$B$22</f>
        <v>6290</v>
      </c>
      <c r="D35" s="15">
        <f>'base pension'!$B$22</f>
        <v>6290</v>
      </c>
      <c r="E35" s="16"/>
      <c r="F35" s="16" t="s">
        <v>0</v>
      </c>
      <c r="G35" s="15">
        <f>'base pension'!$C$22</f>
        <v>3250</v>
      </c>
      <c r="H35" s="15">
        <f>'base pension'!$C$22</f>
        <v>3250</v>
      </c>
      <c r="I35" s="15">
        <f>'base pension'!$C$22</f>
        <v>3250</v>
      </c>
    </row>
    <row r="36" spans="1:9" ht="13.5" thickBot="1">
      <c r="A36" s="2" t="s">
        <v>29</v>
      </c>
      <c r="B36" s="17">
        <f>'base pension'!$B$16*'pension costs %'!C47*0.5</f>
        <v>3440.25</v>
      </c>
      <c r="C36" s="17">
        <f>'base pension'!$B$16*'pension costs %'!D47*0.5</f>
        <v>747.1250000000001</v>
      </c>
      <c r="D36" s="17">
        <f>'base pension'!$B$16*'pension costs %'!E47*0.5</f>
        <v>312.75000000000006</v>
      </c>
      <c r="E36" s="16"/>
      <c r="F36" s="18" t="s">
        <v>29</v>
      </c>
      <c r="G36" s="17">
        <f>'base pension'!$C$16*'pension costs %'!I47*0.5</f>
        <v>2272.5750000000003</v>
      </c>
      <c r="H36" s="17">
        <f>'base pension'!$C$16*'pension costs %'!J47*0.5</f>
        <v>588.75</v>
      </c>
      <c r="I36" s="17">
        <f>'base pension'!$C$16*'pension costs %'!K47*0.5</f>
        <v>259.05</v>
      </c>
    </row>
    <row r="37" spans="1:9" ht="12.75">
      <c r="A37" t="s">
        <v>5</v>
      </c>
      <c r="B37" s="15">
        <f>SUM(B35:B36)</f>
        <v>9730.25</v>
      </c>
      <c r="C37" s="15">
        <f>SUM(C35:C36)</f>
        <v>7037.125</v>
      </c>
      <c r="D37" s="15">
        <f>SUM(D35:D36)</f>
        <v>6602.75</v>
      </c>
      <c r="E37" s="16"/>
      <c r="F37" s="16" t="s">
        <v>5</v>
      </c>
      <c r="G37" s="15">
        <f>SUM(G35:G36)</f>
        <v>5522.575000000001</v>
      </c>
      <c r="H37" s="15">
        <f>SUM(H35:H36)</f>
        <v>3838.75</v>
      </c>
      <c r="I37" s="15">
        <f>SUM(I35:I36)</f>
        <v>3509.05</v>
      </c>
    </row>
    <row r="38" spans="1:9" ht="12.75">
      <c r="A38" t="s">
        <v>30</v>
      </c>
      <c r="B38" s="4">
        <f>B36/B35</f>
        <v>0.546939586645469</v>
      </c>
      <c r="C38" s="4">
        <f>C36/C35</f>
        <v>0.11877980922098572</v>
      </c>
      <c r="D38" s="4">
        <f>D36/D35</f>
        <v>0.049721780604133556</v>
      </c>
      <c r="F38" t="s">
        <v>30</v>
      </c>
      <c r="G38" s="4">
        <f>G36/G35</f>
        <v>0.6992538461538462</v>
      </c>
      <c r="H38" s="4">
        <f>H36/H35</f>
        <v>0.18115384615384617</v>
      </c>
      <c r="I38" s="4">
        <f>I36/I35</f>
        <v>0.07970769230769231</v>
      </c>
    </row>
    <row r="39" spans="2:9" ht="12.75">
      <c r="B39" s="1"/>
      <c r="C39" s="1"/>
      <c r="D39" s="1"/>
      <c r="G39" s="1"/>
      <c r="H39" s="1"/>
      <c r="I39" s="1"/>
    </row>
    <row r="40" spans="1:9" ht="12.75">
      <c r="A40" s="7" t="s">
        <v>17</v>
      </c>
      <c r="B40" s="1"/>
      <c r="C40" s="1"/>
      <c r="D40" s="1"/>
      <c r="F40" s="7" t="s">
        <v>27</v>
      </c>
      <c r="G40" s="1"/>
      <c r="H40" s="1"/>
      <c r="I40" s="1"/>
    </row>
    <row r="41" spans="1:9" ht="13.5" thickBot="1">
      <c r="A41" s="3" t="s">
        <v>9</v>
      </c>
      <c r="B41" s="3" t="s">
        <v>6</v>
      </c>
      <c r="C41" s="3" t="s">
        <v>7</v>
      </c>
      <c r="D41" s="3" t="s">
        <v>8</v>
      </c>
      <c r="F41" s="3" t="s">
        <v>9</v>
      </c>
      <c r="G41" s="3" t="s">
        <v>6</v>
      </c>
      <c r="H41" s="3" t="s">
        <v>7</v>
      </c>
      <c r="I41" s="3" t="s">
        <v>8</v>
      </c>
    </row>
    <row r="42" spans="1:9" ht="12.75">
      <c r="A42" t="s">
        <v>28</v>
      </c>
      <c r="B42" s="15">
        <f>'base pension'!$B$22</f>
        <v>6290</v>
      </c>
      <c r="C42" s="15">
        <f>'base pension'!$B$22</f>
        <v>6290</v>
      </c>
      <c r="D42" s="15">
        <f>'base pension'!$B$22</f>
        <v>6290</v>
      </c>
      <c r="E42" s="16"/>
      <c r="F42" s="16" t="s">
        <v>0</v>
      </c>
      <c r="G42" s="15">
        <f>'base pension'!$C$22</f>
        <v>3250</v>
      </c>
      <c r="H42" s="15">
        <f>'base pension'!$C$22</f>
        <v>3250</v>
      </c>
      <c r="I42" s="15">
        <f>'base pension'!$C$22</f>
        <v>3250</v>
      </c>
    </row>
    <row r="43" spans="1:9" ht="13.5" thickBot="1">
      <c r="A43" s="2" t="s">
        <v>29</v>
      </c>
      <c r="B43" s="17">
        <f>'base pension'!$B$16*'pension costs %'!C56*0.5</f>
        <v>5004</v>
      </c>
      <c r="C43" s="17">
        <f>'base pension'!$B$16*'pension costs %'!D56*0.5</f>
        <v>2884.25</v>
      </c>
      <c r="D43" s="17">
        <f>'base pension'!$B$16*'pension costs %'!E56*0.5</f>
        <v>1059.875</v>
      </c>
      <c r="E43" s="16"/>
      <c r="F43" s="18" t="s">
        <v>29</v>
      </c>
      <c r="G43" s="17">
        <f>'base pension'!$C$16*'pension costs %'!I56*0.5</f>
        <v>671.1750000000001</v>
      </c>
      <c r="H43" s="17">
        <f>'base pension'!$C$16*'pension costs %'!J56*0.5</f>
        <v>282.6</v>
      </c>
      <c r="I43" s="17">
        <f>'base pension'!$C$16*'pension costs %'!K56*0.5</f>
        <v>105.97500000000001</v>
      </c>
    </row>
    <row r="44" spans="1:9" ht="12.75">
      <c r="A44" t="s">
        <v>5</v>
      </c>
      <c r="B44" s="15">
        <f>SUM(B42:B43)</f>
        <v>11294</v>
      </c>
      <c r="C44" s="15">
        <f>SUM(C42:C43)</f>
        <v>9174.25</v>
      </c>
      <c r="D44" s="15">
        <f>SUM(D42:D43)</f>
        <v>7349.875</v>
      </c>
      <c r="E44" s="16"/>
      <c r="F44" s="16" t="s">
        <v>5</v>
      </c>
      <c r="G44" s="15">
        <f>SUM(G42:G43)</f>
        <v>3921.175</v>
      </c>
      <c r="H44" s="15">
        <f>SUM(H42:H43)</f>
        <v>3532.6</v>
      </c>
      <c r="I44" s="15">
        <f>SUM(I42:I43)</f>
        <v>3355.975</v>
      </c>
    </row>
    <row r="45" spans="1:9" ht="12.75">
      <c r="A45" t="s">
        <v>30</v>
      </c>
      <c r="B45" s="4">
        <f>B43/B42</f>
        <v>0.7955484896661367</v>
      </c>
      <c r="C45" s="4">
        <f>C43/C42</f>
        <v>0.45854531001589827</v>
      </c>
      <c r="D45" s="4">
        <f>D43/D42</f>
        <v>0.16850158982511923</v>
      </c>
      <c r="F45" t="s">
        <v>30</v>
      </c>
      <c r="G45" s="4">
        <f>G43/G42</f>
        <v>0.20651538461538463</v>
      </c>
      <c r="H45" s="4">
        <f>H43/H42</f>
        <v>0.08695384615384616</v>
      </c>
      <c r="I45" s="4">
        <f>I43/I42</f>
        <v>0.03260769230769231</v>
      </c>
    </row>
    <row r="46" spans="2:9" ht="12.75">
      <c r="B46" s="1"/>
      <c r="C46" s="1"/>
      <c r="D46" s="1"/>
      <c r="G46" s="1"/>
      <c r="H46" s="1"/>
      <c r="I46" s="1"/>
    </row>
    <row r="47" spans="1:9" ht="12.75">
      <c r="A47" s="7" t="s">
        <v>19</v>
      </c>
      <c r="B47" s="1"/>
      <c r="C47" s="1"/>
      <c r="D47" s="1"/>
      <c r="F47" s="7" t="s">
        <v>19</v>
      </c>
      <c r="G47" s="1"/>
      <c r="H47" s="1"/>
      <c r="I47" s="1"/>
    </row>
    <row r="48" spans="1:9" ht="13.5" thickBot="1">
      <c r="A48" s="3" t="s">
        <v>9</v>
      </c>
      <c r="B48" s="3" t="s">
        <v>6</v>
      </c>
      <c r="C48" s="3" t="s">
        <v>7</v>
      </c>
      <c r="D48" s="3" t="s">
        <v>8</v>
      </c>
      <c r="F48" s="3" t="s">
        <v>9</v>
      </c>
      <c r="G48" s="3" t="s">
        <v>6</v>
      </c>
      <c r="H48" s="3" t="s">
        <v>7</v>
      </c>
      <c r="I48" s="3" t="s">
        <v>8</v>
      </c>
    </row>
    <row r="49" spans="1:9" ht="12.75">
      <c r="A49" t="s">
        <v>28</v>
      </c>
      <c r="B49" s="15">
        <f>'base pension'!$B$22</f>
        <v>6290</v>
      </c>
      <c r="C49" s="15">
        <f>'base pension'!$B$22</f>
        <v>6290</v>
      </c>
      <c r="D49" s="15">
        <f>'base pension'!$B$22</f>
        <v>6290</v>
      </c>
      <c r="E49" s="16"/>
      <c r="F49" s="16" t="s">
        <v>0</v>
      </c>
      <c r="G49" s="15">
        <f>'base pension'!$C$22</f>
        <v>3250</v>
      </c>
      <c r="H49" s="15">
        <f>'base pension'!$C$22</f>
        <v>3250</v>
      </c>
      <c r="I49" s="15">
        <f>'base pension'!$C$22</f>
        <v>3250</v>
      </c>
    </row>
    <row r="50" spans="1:9" ht="13.5" thickBot="1">
      <c r="A50" s="2" t="s">
        <v>29</v>
      </c>
      <c r="B50" s="17">
        <f>'base pension'!$B$16*'pension costs %'!C65*0.5</f>
        <v>364.875</v>
      </c>
      <c r="C50" s="17">
        <f>'base pension'!$B$16*'pension costs %'!D65*0.5</f>
        <v>243.25</v>
      </c>
      <c r="D50" s="17">
        <f>'base pension'!$B$16*'pension costs %'!E65*0.5</f>
        <v>104.25</v>
      </c>
      <c r="E50" s="16"/>
      <c r="F50" s="18" t="s">
        <v>29</v>
      </c>
      <c r="G50" s="17">
        <f>'base pension'!$C$16*'pension costs %'!I65*0.5</f>
        <v>317.925</v>
      </c>
      <c r="H50" s="17">
        <f>'base pension'!$C$16*'pension costs %'!J65*0.5</f>
        <v>223.725</v>
      </c>
      <c r="I50" s="17">
        <f>'base pension'!$C$16*'pension costs %'!K65*0.5</f>
        <v>117.75</v>
      </c>
    </row>
    <row r="51" spans="1:9" ht="12.75">
      <c r="A51" t="s">
        <v>5</v>
      </c>
      <c r="B51" s="15">
        <f>SUM(B49:B50)</f>
        <v>6654.875</v>
      </c>
      <c r="C51" s="15">
        <f>SUM(C49:C50)</f>
        <v>6533.25</v>
      </c>
      <c r="D51" s="15">
        <f>SUM(D49:D50)</f>
        <v>6394.25</v>
      </c>
      <c r="E51" s="16"/>
      <c r="F51" s="16" t="s">
        <v>5</v>
      </c>
      <c r="G51" s="15">
        <f>SUM(G49:G50)</f>
        <v>3567.925</v>
      </c>
      <c r="H51" s="15">
        <f>SUM(H49:H50)</f>
        <v>3473.725</v>
      </c>
      <c r="I51" s="15">
        <f>SUM(I49:I50)</f>
        <v>3367.75</v>
      </c>
    </row>
    <row r="52" spans="1:9" ht="12.75">
      <c r="A52" t="s">
        <v>30</v>
      </c>
      <c r="B52" s="4">
        <f>B50/B49</f>
        <v>0.058008744038155806</v>
      </c>
      <c r="C52" s="4">
        <f>C50/C49</f>
        <v>0.0386724960254372</v>
      </c>
      <c r="D52" s="4">
        <f>D50/D49</f>
        <v>0.016573926868044514</v>
      </c>
      <c r="F52" t="s">
        <v>30</v>
      </c>
      <c r="G52" s="4">
        <f>G50/G49</f>
        <v>0.09782307692307693</v>
      </c>
      <c r="H52" s="4">
        <f>H50/H49</f>
        <v>0.06883846153846154</v>
      </c>
      <c r="I52" s="4">
        <f>I50/I49</f>
        <v>0.03623076923076923</v>
      </c>
    </row>
    <row r="53" spans="2:9" ht="12.75">
      <c r="B53" s="1"/>
      <c r="C53" s="1"/>
      <c r="D53" s="1"/>
      <c r="G53" s="1"/>
      <c r="H53" s="1"/>
      <c r="I53" s="1"/>
    </row>
    <row r="54" spans="1:9" ht="12.75">
      <c r="A54" s="7" t="s">
        <v>20</v>
      </c>
      <c r="B54" s="1"/>
      <c r="C54" s="1"/>
      <c r="D54" s="1"/>
      <c r="F54" s="7" t="s">
        <v>20</v>
      </c>
      <c r="G54" s="1"/>
      <c r="H54" s="1"/>
      <c r="I54" s="1"/>
    </row>
    <row r="55" spans="1:9" ht="13.5" thickBot="1">
      <c r="A55" s="3" t="s">
        <v>9</v>
      </c>
      <c r="B55" s="3" t="s">
        <v>6</v>
      </c>
      <c r="C55" s="3" t="s">
        <v>7</v>
      </c>
      <c r="D55" s="3" t="s">
        <v>8</v>
      </c>
      <c r="F55" s="3" t="s">
        <v>9</v>
      </c>
      <c r="G55" s="3" t="s">
        <v>6</v>
      </c>
      <c r="H55" s="3" t="s">
        <v>7</v>
      </c>
      <c r="I55" s="3" t="s">
        <v>8</v>
      </c>
    </row>
    <row r="56" spans="1:9" ht="12.75">
      <c r="A56" t="s">
        <v>28</v>
      </c>
      <c r="B56" s="15">
        <f>'base pension'!$B$22</f>
        <v>6290</v>
      </c>
      <c r="C56" s="15">
        <f>'base pension'!$B$22</f>
        <v>6290</v>
      </c>
      <c r="D56" s="15">
        <f>'base pension'!$B$22</f>
        <v>6290</v>
      </c>
      <c r="E56" s="16"/>
      <c r="F56" s="16" t="s">
        <v>0</v>
      </c>
      <c r="G56" s="15" t="s">
        <v>18</v>
      </c>
      <c r="H56" s="15" t="str">
        <f aca="true" t="shared" si="0" ref="H56:I59">G56</f>
        <v>n/a</v>
      </c>
      <c r="I56" s="15" t="str">
        <f t="shared" si="0"/>
        <v>n/a</v>
      </c>
    </row>
    <row r="57" spans="1:9" ht="13.5" thickBot="1">
      <c r="A57" s="2" t="s">
        <v>29</v>
      </c>
      <c r="B57" s="17">
        <f>'base pension'!$B$16*'pension costs %'!C74*0.5</f>
        <v>1389.9999999999998</v>
      </c>
      <c r="C57" s="17">
        <f>'base pension'!$B$16*'pension costs %'!D74*0.5</f>
        <v>1389.9999999999998</v>
      </c>
      <c r="D57" s="17">
        <f>'base pension'!$B$16*'pension costs %'!E74*0.5</f>
        <v>1285.75</v>
      </c>
      <c r="E57" s="16"/>
      <c r="F57" s="18" t="s">
        <v>29</v>
      </c>
      <c r="G57" s="17" t="s">
        <v>18</v>
      </c>
      <c r="H57" s="17" t="str">
        <f t="shared" si="0"/>
        <v>n/a</v>
      </c>
      <c r="I57" s="17" t="str">
        <f t="shared" si="0"/>
        <v>n/a</v>
      </c>
    </row>
    <row r="58" spans="1:9" ht="12.75">
      <c r="A58" t="s">
        <v>5</v>
      </c>
      <c r="B58" s="15">
        <f>SUM(B56:B57)</f>
        <v>7680</v>
      </c>
      <c r="C58" s="15">
        <f>SUM(C56:C57)</f>
        <v>7680</v>
      </c>
      <c r="D58" s="15">
        <f>SUM(D56:D57)</f>
        <v>7575.75</v>
      </c>
      <c r="E58" s="16"/>
      <c r="F58" s="16" t="s">
        <v>5</v>
      </c>
      <c r="G58" s="15" t="s">
        <v>18</v>
      </c>
      <c r="H58" s="15" t="str">
        <f t="shared" si="0"/>
        <v>n/a</v>
      </c>
      <c r="I58" s="15" t="str">
        <f t="shared" si="0"/>
        <v>n/a</v>
      </c>
    </row>
    <row r="59" spans="1:9" ht="12.75">
      <c r="A59" t="s">
        <v>30</v>
      </c>
      <c r="B59" s="4">
        <f>B57/B56</f>
        <v>0.22098569157392683</v>
      </c>
      <c r="C59" s="4">
        <f>C57/C56</f>
        <v>0.22098569157392683</v>
      </c>
      <c r="D59" s="4">
        <f>D57/D56</f>
        <v>0.20441176470588235</v>
      </c>
      <c r="F59" t="s">
        <v>30</v>
      </c>
      <c r="G59" s="14" t="s">
        <v>18</v>
      </c>
      <c r="H59" s="13" t="str">
        <f t="shared" si="0"/>
        <v>n/a</v>
      </c>
      <c r="I59" s="13" t="str">
        <f t="shared" si="0"/>
        <v>n/a</v>
      </c>
    </row>
    <row r="60" spans="2:9" ht="12.75">
      <c r="B60" s="1"/>
      <c r="C60" s="1"/>
      <c r="D60" s="1"/>
      <c r="G60" s="1"/>
      <c r="H60" s="1"/>
      <c r="I60" s="1"/>
    </row>
    <row r="61" spans="1:9" ht="12.75">
      <c r="A61" s="7" t="s">
        <v>31</v>
      </c>
      <c r="B61" s="1"/>
      <c r="C61" s="1"/>
      <c r="D61" s="1"/>
      <c r="F61" s="7" t="s">
        <v>31</v>
      </c>
      <c r="G61" s="1"/>
      <c r="H61" s="1"/>
      <c r="I61" s="1"/>
    </row>
    <row r="62" spans="1:9" ht="13.5" thickBot="1">
      <c r="A62" s="3" t="s">
        <v>9</v>
      </c>
      <c r="B62" s="3" t="s">
        <v>6</v>
      </c>
      <c r="C62" s="3" t="s">
        <v>7</v>
      </c>
      <c r="D62" s="3" t="s">
        <v>8</v>
      </c>
      <c r="F62" s="3" t="s">
        <v>9</v>
      </c>
      <c r="G62" s="3" t="s">
        <v>6</v>
      </c>
      <c r="H62" s="3" t="s">
        <v>7</v>
      </c>
      <c r="I62" s="3" t="s">
        <v>8</v>
      </c>
    </row>
    <row r="63" spans="1:9" ht="12.75">
      <c r="A63" t="s">
        <v>28</v>
      </c>
      <c r="B63" s="15">
        <f>'base pension'!$B$22</f>
        <v>6290</v>
      </c>
      <c r="C63" s="15">
        <f>'base pension'!$B$22</f>
        <v>6290</v>
      </c>
      <c r="D63" s="15">
        <f>'base pension'!$B$22</f>
        <v>6290</v>
      </c>
      <c r="E63" s="16"/>
      <c r="F63" s="16" t="s">
        <v>0</v>
      </c>
      <c r="G63" s="15" t="s">
        <v>18</v>
      </c>
      <c r="H63" s="15" t="str">
        <f aca="true" t="shared" si="1" ref="H63:I66">G63</f>
        <v>n/a</v>
      </c>
      <c r="I63" s="15" t="str">
        <f t="shared" si="1"/>
        <v>n/a</v>
      </c>
    </row>
    <row r="64" spans="1:9" ht="13.5" thickBot="1">
      <c r="A64" s="2" t="s">
        <v>29</v>
      </c>
      <c r="B64" s="17">
        <f>'base pension'!$B$16*'pension costs %'!C83*0.5</f>
        <v>5125.625</v>
      </c>
      <c r="C64" s="17">
        <f>'base pension'!$B$16*'pension costs %'!D83*0.5</f>
        <v>3092.75</v>
      </c>
      <c r="D64" s="17">
        <f>'base pension'!$B$16*'pension costs %'!E83*0.5</f>
        <v>1285.75</v>
      </c>
      <c r="E64" s="16"/>
      <c r="F64" s="18" t="s">
        <v>29</v>
      </c>
      <c r="G64" s="17" t="s">
        <v>18</v>
      </c>
      <c r="H64" s="17" t="str">
        <f t="shared" si="1"/>
        <v>n/a</v>
      </c>
      <c r="I64" s="17" t="str">
        <f t="shared" si="1"/>
        <v>n/a</v>
      </c>
    </row>
    <row r="65" spans="1:9" ht="12.75">
      <c r="A65" t="s">
        <v>5</v>
      </c>
      <c r="B65" s="15">
        <f>SUM(B63:B64)</f>
        <v>11415.625</v>
      </c>
      <c r="C65" s="15">
        <f>SUM(C63:C64)</f>
        <v>9382.75</v>
      </c>
      <c r="D65" s="15">
        <f>SUM(D63:D64)</f>
        <v>7575.75</v>
      </c>
      <c r="E65" s="16"/>
      <c r="F65" s="16" t="s">
        <v>5</v>
      </c>
      <c r="G65" s="15" t="s">
        <v>18</v>
      </c>
      <c r="H65" s="15" t="str">
        <f t="shared" si="1"/>
        <v>n/a</v>
      </c>
      <c r="I65" s="15" t="str">
        <f t="shared" si="1"/>
        <v>n/a</v>
      </c>
    </row>
    <row r="66" spans="1:9" ht="12.75">
      <c r="A66" t="s">
        <v>30</v>
      </c>
      <c r="B66" s="4">
        <f>B64/B63</f>
        <v>0.8148847376788553</v>
      </c>
      <c r="C66" s="4">
        <f>C64/C63</f>
        <v>0.4916931637519873</v>
      </c>
      <c r="D66" s="4">
        <f>D64/D63</f>
        <v>0.20441176470588235</v>
      </c>
      <c r="F66" t="s">
        <v>30</v>
      </c>
      <c r="G66" s="14" t="s">
        <v>18</v>
      </c>
      <c r="H66" s="13" t="str">
        <f t="shared" si="1"/>
        <v>n/a</v>
      </c>
      <c r="I66" s="13" t="str">
        <f t="shared" si="1"/>
        <v>n/a</v>
      </c>
    </row>
    <row r="67" spans="2:9" ht="12.75">
      <c r="B67" s="1"/>
      <c r="C67" s="1"/>
      <c r="D67" s="1"/>
      <c r="G67" s="1"/>
      <c r="H67" s="1"/>
      <c r="I67" s="1"/>
    </row>
    <row r="68" spans="1:9" ht="12.75">
      <c r="A68" s="7" t="s">
        <v>22</v>
      </c>
      <c r="B68" s="1"/>
      <c r="C68" s="1"/>
      <c r="D68" s="1"/>
      <c r="F68" s="7" t="s">
        <v>22</v>
      </c>
      <c r="G68" s="1"/>
      <c r="H68" s="1"/>
      <c r="I68" s="1"/>
    </row>
    <row r="69" spans="1:9" ht="13.5" thickBot="1">
      <c r="A69" s="3" t="s">
        <v>9</v>
      </c>
      <c r="B69" s="3" t="s">
        <v>6</v>
      </c>
      <c r="C69" s="3" t="s">
        <v>7</v>
      </c>
      <c r="D69" s="3" t="s">
        <v>8</v>
      </c>
      <c r="F69" s="3" t="s">
        <v>9</v>
      </c>
      <c r="G69" s="3" t="s">
        <v>6</v>
      </c>
      <c r="H69" s="3" t="s">
        <v>7</v>
      </c>
      <c r="I69" s="3" t="s">
        <v>8</v>
      </c>
    </row>
    <row r="70" spans="1:9" ht="12.75">
      <c r="A70" t="s">
        <v>28</v>
      </c>
      <c r="B70" s="15">
        <f>'base pension'!$B$22</f>
        <v>6290</v>
      </c>
      <c r="C70" s="15">
        <f>'base pension'!$B$22</f>
        <v>6290</v>
      </c>
      <c r="D70" s="15">
        <f>'base pension'!$B$22</f>
        <v>6290</v>
      </c>
      <c r="E70" s="16"/>
      <c r="F70" s="16" t="s">
        <v>0</v>
      </c>
      <c r="G70" s="15">
        <f>'base pension'!$C$22</f>
        <v>3250</v>
      </c>
      <c r="H70" s="15">
        <f>'base pension'!$C$22</f>
        <v>3250</v>
      </c>
      <c r="I70" s="15">
        <f>'base pension'!$C$22</f>
        <v>3250</v>
      </c>
    </row>
    <row r="71" spans="1:9" ht="13.5" thickBot="1">
      <c r="A71" s="2" t="s">
        <v>29</v>
      </c>
      <c r="B71" s="17">
        <f>'base pension'!$B$16*'pension costs %'!C92*0.5</f>
        <v>1511.625</v>
      </c>
      <c r="C71" s="17">
        <f>'base pension'!$B$16*'pension costs %'!D92*0.5</f>
        <v>834</v>
      </c>
      <c r="D71" s="17">
        <f>'base pension'!$B$16*'pension costs %'!E92*0.5</f>
        <v>347.5</v>
      </c>
      <c r="E71" s="16"/>
      <c r="F71" s="18" t="s">
        <v>29</v>
      </c>
      <c r="G71" s="17">
        <f>'base pension'!$C$16*'pension costs %'!I92*0.5</f>
        <v>588.75</v>
      </c>
      <c r="H71" s="17">
        <f>'base pension'!$C$16*'pension costs %'!J92*0.5</f>
        <v>317.925</v>
      </c>
      <c r="I71" s="17">
        <f>'base pension'!$C$16*'pension costs %'!K92*0.5</f>
        <v>164.85</v>
      </c>
    </row>
    <row r="72" spans="1:9" ht="12.75">
      <c r="A72" t="s">
        <v>5</v>
      </c>
      <c r="B72" s="15">
        <f>SUM(B70:B71)</f>
        <v>7801.625</v>
      </c>
      <c r="C72" s="15">
        <f>SUM(C70:C71)</f>
        <v>7124</v>
      </c>
      <c r="D72" s="15">
        <f>SUM(D70:D71)</f>
        <v>6637.5</v>
      </c>
      <c r="E72" s="16"/>
      <c r="F72" s="16" t="s">
        <v>5</v>
      </c>
      <c r="G72" s="15">
        <f>SUM(G70:G71)</f>
        <v>3838.75</v>
      </c>
      <c r="H72" s="15">
        <f>SUM(H70:H71)</f>
        <v>3567.925</v>
      </c>
      <c r="I72" s="15">
        <f>SUM(I70:I71)</f>
        <v>3414.85</v>
      </c>
    </row>
    <row r="73" spans="1:9" ht="12.75">
      <c r="A73" t="s">
        <v>30</v>
      </c>
      <c r="B73" s="4">
        <f>B71/B70</f>
        <v>0.24032193958664547</v>
      </c>
      <c r="C73" s="4">
        <f>C71/C70</f>
        <v>0.1325914149443561</v>
      </c>
      <c r="D73" s="4">
        <f>D71/D70</f>
        <v>0.055246422893481716</v>
      </c>
      <c r="F73" t="s">
        <v>30</v>
      </c>
      <c r="G73" s="4">
        <f>G71/G70</f>
        <v>0.18115384615384617</v>
      </c>
      <c r="H73" s="4">
        <f>H71/H70</f>
        <v>0.09782307692307693</v>
      </c>
      <c r="I73" s="4">
        <f>I71/I70</f>
        <v>0.05072307692307692</v>
      </c>
    </row>
    <row r="75" spans="1:6" ht="12.75">
      <c r="A75" t="s">
        <v>59</v>
      </c>
      <c r="C75" s="1"/>
      <c r="D75" s="1"/>
      <c r="E75" s="1"/>
      <c r="F75" t="s">
        <v>60</v>
      </c>
    </row>
    <row r="76" spans="1:6" ht="12.75">
      <c r="A76" t="s">
        <v>61</v>
      </c>
      <c r="C76" s="1"/>
      <c r="D76" s="1"/>
      <c r="E76" s="1"/>
      <c r="F76" t="s">
        <v>61</v>
      </c>
    </row>
    <row r="77" spans="1:6" ht="12.75">
      <c r="A77" s="27">
        <v>69500</v>
      </c>
      <c r="B77" s="27"/>
      <c r="C77" s="27"/>
      <c r="D77" s="27"/>
      <c r="E77" s="27"/>
      <c r="F77" s="27">
        <v>47100</v>
      </c>
    </row>
    <row r="80" spans="2:4" ht="12.75">
      <c r="B80" s="5"/>
      <c r="C80" s="5"/>
      <c r="D80" s="5"/>
    </row>
  </sheetData>
  <mergeCells count="4">
    <mergeCell ref="A3:D3"/>
    <mergeCell ref="F3:I3"/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E10" sqref="E10"/>
    </sheetView>
  </sheetViews>
  <sheetFormatPr defaultColWidth="9.140625" defaultRowHeight="12.75"/>
  <cols>
    <col min="1" max="1" width="23.7109375" style="0" customWidth="1"/>
  </cols>
  <sheetData>
    <row r="2" spans="1:3" ht="12.75">
      <c r="A2" s="33" t="s">
        <v>53</v>
      </c>
      <c r="B2" s="33"/>
      <c r="C2" s="33"/>
    </row>
    <row r="3" spans="1:3" ht="12.75">
      <c r="A3" s="33" t="str">
        <f>IF($E$10=1,"Based on 2005 Contribution Rates","Based on Proposed 2006 Contribution Rates")</f>
        <v>Based on Proposed 2006 Contribution Rates</v>
      </c>
      <c r="B3" s="33"/>
      <c r="C3" s="33"/>
    </row>
    <row r="4" spans="5:9" ht="12.75">
      <c r="E4" s="33" t="s">
        <v>64</v>
      </c>
      <c r="F4" s="33"/>
      <c r="H4" s="33" t="s">
        <v>65</v>
      </c>
      <c r="I4" s="33"/>
    </row>
    <row r="5" spans="1:9" ht="13.5" thickBot="1">
      <c r="A5" s="2"/>
      <c r="B5" s="19" t="s">
        <v>10</v>
      </c>
      <c r="C5" s="19" t="s">
        <v>14</v>
      </c>
      <c r="E5" s="19" t="s">
        <v>10</v>
      </c>
      <c r="F5" s="19" t="s">
        <v>14</v>
      </c>
      <c r="H5" s="19" t="s">
        <v>10</v>
      </c>
      <c r="I5" s="19" t="s">
        <v>14</v>
      </c>
    </row>
    <row r="6" spans="1:9" ht="12.75">
      <c r="A6" s="21" t="s">
        <v>32</v>
      </c>
      <c r="B6" s="20"/>
      <c r="C6" s="20"/>
      <c r="H6" s="20"/>
      <c r="I6" s="20"/>
    </row>
    <row r="7" spans="1:9" ht="12.75">
      <c r="A7" t="s">
        <v>33</v>
      </c>
      <c r="B7" s="4">
        <f>IF($E$10=1,E7,H7)</f>
        <v>0.079</v>
      </c>
      <c r="C7" s="4">
        <f>IF($E$10=1,F7,I7)</f>
        <v>0.065</v>
      </c>
      <c r="E7" s="4">
        <v>0.073</v>
      </c>
      <c r="F7" s="4">
        <v>0.06</v>
      </c>
      <c r="H7" s="4">
        <v>0.079</v>
      </c>
      <c r="I7" s="4">
        <v>0.065</v>
      </c>
    </row>
    <row r="8" spans="1:9" ht="12.75">
      <c r="A8" t="s">
        <v>34</v>
      </c>
      <c r="B8" s="4">
        <f>IF($E$10=1,E8,H8)</f>
        <v>0.107</v>
      </c>
      <c r="C8" s="4">
        <f>IF($E$10=1,F8,I8)</f>
        <v>0.096</v>
      </c>
      <c r="E8" s="4">
        <v>0.098</v>
      </c>
      <c r="F8" s="4">
        <v>0.088</v>
      </c>
      <c r="H8" s="4">
        <v>0.107</v>
      </c>
      <c r="I8" s="4">
        <v>0.096</v>
      </c>
    </row>
    <row r="10" spans="1:6" ht="12.75">
      <c r="A10" t="s">
        <v>35</v>
      </c>
      <c r="E10" s="28"/>
      <c r="F10" t="s">
        <v>66</v>
      </c>
    </row>
    <row r="11" spans="1:6" ht="12.75">
      <c r="A11" t="s">
        <v>38</v>
      </c>
      <c r="B11" s="16">
        <v>69500</v>
      </c>
      <c r="C11" s="16">
        <v>47100</v>
      </c>
      <c r="E11" s="16"/>
      <c r="F11" s="16"/>
    </row>
    <row r="12" spans="2:6" ht="12.75">
      <c r="B12" s="16"/>
      <c r="C12" s="16"/>
      <c r="E12" s="16"/>
      <c r="F12" s="16"/>
    </row>
    <row r="13" spans="1:7" ht="12.75">
      <c r="A13" t="s">
        <v>39</v>
      </c>
      <c r="B13" s="16">
        <v>41100</v>
      </c>
      <c r="C13" s="16">
        <v>41100</v>
      </c>
      <c r="E13" s="16"/>
      <c r="F13" s="16"/>
      <c r="G13" s="16"/>
    </row>
    <row r="14" spans="1:6" ht="12.75">
      <c r="A14" t="s">
        <v>37</v>
      </c>
      <c r="B14" s="16">
        <f>B13</f>
        <v>41100</v>
      </c>
      <c r="C14" s="16">
        <f>C13</f>
        <v>41100</v>
      </c>
      <c r="E14" s="16"/>
      <c r="F14" s="16"/>
    </row>
    <row r="15" spans="1:6" ht="12.75">
      <c r="A15" t="s">
        <v>36</v>
      </c>
      <c r="B15" s="16">
        <f>B11-B14</f>
        <v>28400</v>
      </c>
      <c r="C15" s="16">
        <f>C11-C14</f>
        <v>6000</v>
      </c>
      <c r="E15" s="16"/>
      <c r="F15" s="16"/>
    </row>
    <row r="16" spans="1:6" ht="12.75">
      <c r="A16" t="s">
        <v>5</v>
      </c>
      <c r="B16" s="16">
        <f>SUM(B14:B15)</f>
        <v>69500</v>
      </c>
      <c r="C16" s="16">
        <f>SUM(C14:C15)</f>
        <v>47100</v>
      </c>
      <c r="E16" s="16"/>
      <c r="F16" s="16"/>
    </row>
    <row r="17" spans="2:6" ht="12.75">
      <c r="B17" s="16"/>
      <c r="C17" s="16"/>
      <c r="E17" s="16"/>
      <c r="F17" s="16"/>
    </row>
    <row r="18" spans="1:6" ht="12.75">
      <c r="A18" t="s">
        <v>52</v>
      </c>
      <c r="B18" s="16"/>
      <c r="C18" s="16"/>
      <c r="E18" s="16"/>
      <c r="F18" s="16"/>
    </row>
    <row r="19" spans="1:6" ht="12.75">
      <c r="A19" t="s">
        <v>33</v>
      </c>
      <c r="B19" s="16">
        <f>B14*B7</f>
        <v>3246.9</v>
      </c>
      <c r="C19" s="16">
        <f>C14*C7</f>
        <v>2671.5</v>
      </c>
      <c r="E19" s="16"/>
      <c r="F19" s="16"/>
    </row>
    <row r="20" spans="1:6" ht="12.75">
      <c r="A20" t="s">
        <v>34</v>
      </c>
      <c r="B20" s="16">
        <f>B15*B8</f>
        <v>3038.7999999999997</v>
      </c>
      <c r="C20" s="16">
        <f>C15*C8</f>
        <v>576</v>
      </c>
      <c r="E20" s="16"/>
      <c r="F20" s="16"/>
    </row>
    <row r="21" spans="1:6" ht="12.75">
      <c r="A21" t="s">
        <v>5</v>
      </c>
      <c r="B21" s="16">
        <f>SUM(B19:B20)</f>
        <v>6285.7</v>
      </c>
      <c r="C21" s="16">
        <f>SUM(C19:C20)</f>
        <v>3247.5</v>
      </c>
      <c r="E21" s="16"/>
      <c r="F21" s="16"/>
    </row>
    <row r="22" spans="1:6" ht="12.75">
      <c r="A22" t="s">
        <v>51</v>
      </c>
      <c r="B22" s="16">
        <f>ROUND(B21,-1)</f>
        <v>6290</v>
      </c>
      <c r="C22" s="16">
        <f>ROUND(C21,-1)</f>
        <v>3250</v>
      </c>
      <c r="E22" s="16"/>
      <c r="F22" s="16"/>
    </row>
    <row r="24" spans="2:3" ht="12.75">
      <c r="B24" s="16"/>
      <c r="C24" s="16"/>
    </row>
    <row r="25" spans="2:3" ht="12.75">
      <c r="B25" s="16"/>
      <c r="C25" s="16"/>
    </row>
    <row r="26" spans="2:3" ht="12.75">
      <c r="B26" s="16"/>
      <c r="C26" s="16"/>
    </row>
  </sheetData>
  <mergeCells count="4">
    <mergeCell ref="A2:C2"/>
    <mergeCell ref="A3:C3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0" customWidth="1"/>
    <col min="2" max="4" width="15.140625" style="0" customWidth="1"/>
  </cols>
  <sheetData>
    <row r="1" spans="1:4" ht="18">
      <c r="A1" s="34" t="s">
        <v>50</v>
      </c>
      <c r="B1" s="34"/>
      <c r="C1" s="34"/>
      <c r="D1" s="34"/>
    </row>
    <row r="2" spans="1:4" ht="12.75">
      <c r="A2" s="32" t="str">
        <f>IF($E$10=1,"Based on Proposed 2005 Contribution Rates","Based on Proposed 2006 Contribution Rates")</f>
        <v>Based on Proposed 2006 Contribution Rates</v>
      </c>
      <c r="B2" s="32"/>
      <c r="C2" s="32"/>
      <c r="D2" s="32"/>
    </row>
    <row r="4" spans="1:4" ht="13.5" thickBot="1">
      <c r="A4" s="2"/>
      <c r="B4" s="3" t="s">
        <v>10</v>
      </c>
      <c r="C4" s="3" t="s">
        <v>14</v>
      </c>
      <c r="D4" s="3" t="s">
        <v>5</v>
      </c>
    </row>
    <row r="5" spans="1:4" ht="12.75">
      <c r="A5" t="s">
        <v>40</v>
      </c>
      <c r="B5" s="23">
        <v>260</v>
      </c>
      <c r="C5" s="23">
        <v>740</v>
      </c>
      <c r="D5" s="23">
        <f>SUM(B5:C5)</f>
        <v>1000</v>
      </c>
    </row>
    <row r="7" spans="1:5" ht="12.75">
      <c r="A7" t="s">
        <v>41</v>
      </c>
      <c r="B7" s="25">
        <v>18100000</v>
      </c>
      <c r="C7" s="25">
        <v>34900000</v>
      </c>
      <c r="D7" s="25">
        <f>SUM(B7:C7)</f>
        <v>53000000</v>
      </c>
      <c r="E7" s="22"/>
    </row>
    <row r="8" spans="2:4" ht="12.75">
      <c r="B8" s="1"/>
      <c r="C8" s="1"/>
      <c r="D8" s="1"/>
    </row>
    <row r="9" spans="1:4" ht="12.75">
      <c r="A9" t="s">
        <v>42</v>
      </c>
      <c r="B9" s="1" t="s">
        <v>43</v>
      </c>
      <c r="C9" s="1" t="s">
        <v>46</v>
      </c>
      <c r="D9" s="1"/>
    </row>
    <row r="10" spans="2:4" ht="12.75">
      <c r="B10" s="1"/>
      <c r="C10" s="1"/>
      <c r="D10" s="1"/>
    </row>
    <row r="11" spans="1:4" ht="12.75">
      <c r="A11" t="s">
        <v>44</v>
      </c>
      <c r="B11" s="4">
        <f>'pension costs %'!C38/2</f>
        <v>0.039</v>
      </c>
      <c r="C11" s="4">
        <f>'pension costs %'!I56/2</f>
        <v>0.01425</v>
      </c>
      <c r="D11" s="1"/>
    </row>
    <row r="12" spans="2:4" ht="12.75">
      <c r="B12" s="1"/>
      <c r="C12" s="1"/>
      <c r="D12" s="1"/>
    </row>
    <row r="13" spans="1:5" ht="12.75">
      <c r="A13" t="s">
        <v>45</v>
      </c>
      <c r="B13" s="25">
        <f>B11*B7</f>
        <v>705900</v>
      </c>
      <c r="C13" s="25">
        <f>C11*C7</f>
        <v>497325</v>
      </c>
      <c r="D13" s="25">
        <f>SUM(B13:C13)</f>
        <v>1203225</v>
      </c>
      <c r="E13" s="22"/>
    </row>
    <row r="14" spans="2:5" ht="12.75">
      <c r="B14" s="25"/>
      <c r="C14" s="25"/>
      <c r="D14" s="25"/>
      <c r="E14" s="22"/>
    </row>
    <row r="15" spans="1:4" ht="12.75">
      <c r="A15" t="s">
        <v>28</v>
      </c>
      <c r="B15" s="25">
        <v>1640000</v>
      </c>
      <c r="C15" s="25">
        <v>2400000</v>
      </c>
      <c r="D15" s="25">
        <f>SUM(B15:C15)</f>
        <v>4040000</v>
      </c>
    </row>
    <row r="16" spans="2:4" ht="12.75">
      <c r="B16" s="1"/>
      <c r="C16" s="1"/>
      <c r="D16" s="1"/>
    </row>
    <row r="17" spans="1:4" ht="12.75">
      <c r="A17" t="s">
        <v>47</v>
      </c>
      <c r="B17" s="26">
        <f>SUM(B13:B16)</f>
        <v>2345900</v>
      </c>
      <c r="C17" s="26">
        <f>SUM(C13:C16)</f>
        <v>2897325</v>
      </c>
      <c r="D17" s="26">
        <f>SUM(B17:C17)</f>
        <v>5243225</v>
      </c>
    </row>
    <row r="19" spans="1:4" ht="13.5" thickBot="1">
      <c r="A19" s="2" t="s">
        <v>48</v>
      </c>
      <c r="B19" s="24">
        <f>B13/B15</f>
        <v>0.4304268292682927</v>
      </c>
      <c r="C19" s="24">
        <f>C13/C15</f>
        <v>0.20721875</v>
      </c>
      <c r="D19" s="24">
        <f>D13/D15</f>
        <v>0.2978279702970297</v>
      </c>
    </row>
    <row r="21" ht="12.75">
      <c r="A21" t="s">
        <v>49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 Finance Officers' Association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2005-09-25T17:42:03Z</cp:lastPrinted>
  <dcterms:created xsi:type="dcterms:W3CDTF">2005-09-25T17:04:49Z</dcterms:created>
  <dcterms:modified xsi:type="dcterms:W3CDTF">2005-10-05T18:40:58Z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